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7e42129b8c7052/Website Photos by L.Bellefontaine/Documents/BACK-UP EASTON/FINANCE/Year End Accounts/Year End 2022/"/>
    </mc:Choice>
  </mc:AlternateContent>
  <xr:revisionPtr revIDLastSave="0" documentId="13_ncr:1_{4839B61B-D9C4-4A3B-AAFC-71A97A8BCBB2}" xr6:coauthVersionLast="47" xr6:coauthVersionMax="47" xr10:uidLastSave="{00000000-0000-0000-0000-000000000000}"/>
  <bookViews>
    <workbookView xWindow="4750" yWindow="100" windowWidth="19630" windowHeight="13700" activeTab="2" xr2:uid="{5B8B0C17-1903-9D41-8D0D-885F855439EC}"/>
  </bookViews>
  <sheets>
    <sheet name="Income and expenditure 21_22 " sheetId="1" r:id="rId1"/>
    <sheet name="Financial statement 31 3 22" sheetId="10" r:id="rId2"/>
    <sheet name="Agar Boxes" sheetId="9" r:id="rId3"/>
    <sheet name="AGAR Form" sheetId="4" r:id="rId4"/>
    <sheet name="VAT reclaim" sheetId="11" r:id="rId5"/>
  </sheets>
  <externalReferences>
    <externalReference r:id="rId6"/>
  </externalReferences>
  <definedNames>
    <definedName name="_xlnm._FilterDatabase" localSheetId="0" hidden="1">'Income and expenditure 21_22 '!$J$1:$J$175</definedName>
    <definedName name="_xlnm._FilterDatabase" localSheetId="4" hidden="1">'VAT reclaim'!$F$1:$F$145</definedName>
    <definedName name="_xlnm.Print_Area" localSheetId="2">'Agar Boxes'!$A$1:$F$99</definedName>
    <definedName name="_xlnm.Print_Area" localSheetId="1">'Financial statement 31 3 22'!$A$1:$G$114</definedName>
    <definedName name="_xlnm.Print_Area" localSheetId="4">'VAT reclaim'!$A$1:$F$23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2" i="1" l="1"/>
  <c r="F6" i="9"/>
  <c r="H19" i="9"/>
  <c r="H74" i="9"/>
  <c r="F74" i="9"/>
  <c r="F76" i="9" s="1"/>
  <c r="F19" i="9"/>
  <c r="K88" i="1"/>
  <c r="J90" i="1"/>
  <c r="K87" i="1"/>
  <c r="J78" i="1"/>
  <c r="H18" i="1" l="1"/>
  <c r="D30" i="9"/>
  <c r="F29" i="9"/>
  <c r="B89" i="9"/>
  <c r="F79" i="9"/>
  <c r="D34" i="9"/>
  <c r="F34" i="9" s="1"/>
  <c r="D21" i="11"/>
  <c r="D20" i="11"/>
  <c r="D19" i="11"/>
  <c r="D18" i="11"/>
  <c r="F18" i="11" s="1"/>
  <c r="F17" i="11"/>
  <c r="F16" i="11"/>
  <c r="D14" i="11"/>
  <c r="D10" i="11"/>
  <c r="D9" i="11"/>
  <c r="E2" i="11"/>
  <c r="D2" i="11"/>
  <c r="F5" i="9"/>
  <c r="D3" i="4"/>
  <c r="F61" i="1"/>
  <c r="B97" i="9"/>
  <c r="S64" i="1"/>
  <c r="I89" i="1"/>
  <c r="J95" i="1"/>
  <c r="F7" i="9" l="1"/>
  <c r="E22" i="11"/>
  <c r="D22" i="11"/>
  <c r="F22" i="11"/>
  <c r="D6" i="10"/>
  <c r="D8" i="10"/>
  <c r="D27" i="4" l="1"/>
  <c r="D4" i="4"/>
  <c r="AN52" i="1"/>
  <c r="AM52" i="1"/>
  <c r="AK52" i="1"/>
  <c r="AI52" i="1"/>
  <c r="AH52" i="1"/>
  <c r="AF52" i="1"/>
  <c r="AE52" i="1"/>
  <c r="AD52" i="1"/>
  <c r="AB52" i="1"/>
  <c r="X52" i="1"/>
  <c r="W52" i="1"/>
  <c r="J2" i="1"/>
  <c r="H2" i="1"/>
  <c r="D80" i="9"/>
  <c r="D69" i="9"/>
  <c r="D81" i="9" s="1"/>
  <c r="D67" i="9"/>
  <c r="D36" i="9"/>
  <c r="F35" i="9"/>
  <c r="E63" i="9"/>
  <c r="D63" i="9" s="1"/>
  <c r="D62" i="9"/>
  <c r="D61" i="9"/>
  <c r="D60" i="9"/>
  <c r="E54" i="9"/>
  <c r="D54" i="9"/>
  <c r="D53" i="9"/>
  <c r="F53" i="9" s="1"/>
  <c r="F49" i="9"/>
  <c r="F48" i="9"/>
  <c r="F47" i="9"/>
  <c r="D46" i="9"/>
  <c r="F45" i="9"/>
  <c r="F31" i="9"/>
  <c r="F30" i="9"/>
  <c r="F38" i="9" s="1"/>
  <c r="F28" i="9"/>
  <c r="F26" i="9"/>
  <c r="F25" i="9"/>
  <c r="E69" i="1"/>
  <c r="F63" i="1"/>
  <c r="D5" i="4" s="1"/>
  <c r="L50" i="1"/>
  <c r="K49" i="1"/>
  <c r="K48" i="1"/>
  <c r="K47" i="1"/>
  <c r="C27" i="4"/>
  <c r="C12" i="4"/>
  <c r="C8" i="4"/>
  <c r="C6" i="4"/>
  <c r="C5" i="4"/>
  <c r="C17" i="4" s="1"/>
  <c r="H50" i="1"/>
  <c r="H48" i="1"/>
  <c r="H47" i="1"/>
  <c r="O47" i="1"/>
  <c r="O48" i="1"/>
  <c r="AC50" i="1"/>
  <c r="K51" i="1"/>
  <c r="O61" i="1"/>
  <c r="J42" i="1"/>
  <c r="S42" i="1" s="1"/>
  <c r="S52" i="1" s="1"/>
  <c r="H44" i="1"/>
  <c r="J44" i="1" s="1"/>
  <c r="L44" i="1" s="1"/>
  <c r="J43" i="1"/>
  <c r="J46" i="1"/>
  <c r="K46" i="1" s="1"/>
  <c r="M46" i="1" s="1"/>
  <c r="J45" i="1"/>
  <c r="Y45" i="1" s="1"/>
  <c r="Y52" i="1" s="1"/>
  <c r="J41" i="1"/>
  <c r="AG39" i="1"/>
  <c r="K39" i="1"/>
  <c r="H85" i="1"/>
  <c r="I34" i="1"/>
  <c r="H34" i="1" s="1"/>
  <c r="H35" i="1"/>
  <c r="L35" i="1"/>
  <c r="L34" i="1"/>
  <c r="L33" i="1"/>
  <c r="AC35" i="1"/>
  <c r="AL27" i="1"/>
  <c r="AL34" i="1"/>
  <c r="V38" i="1"/>
  <c r="V52" i="1" s="1"/>
  <c r="M37" i="1"/>
  <c r="M32" i="1"/>
  <c r="K38" i="1"/>
  <c r="K36" i="1"/>
  <c r="T36" i="1" s="1"/>
  <c r="K32" i="1"/>
  <c r="H79" i="1"/>
  <c r="I75" i="1"/>
  <c r="L10" i="1"/>
  <c r="L27" i="1"/>
  <c r="K31" i="1"/>
  <c r="K30" i="1"/>
  <c r="K28" i="1"/>
  <c r="N28" i="1" s="1"/>
  <c r="K26" i="1"/>
  <c r="K24" i="1"/>
  <c r="K23" i="1"/>
  <c r="K22" i="1"/>
  <c r="K21" i="1"/>
  <c r="K20" i="1"/>
  <c r="K15" i="1"/>
  <c r="K13" i="1"/>
  <c r="K12" i="1"/>
  <c r="K11" i="1"/>
  <c r="K9" i="1"/>
  <c r="K8" i="1"/>
  <c r="K4" i="1"/>
  <c r="K3" i="1"/>
  <c r="E73" i="1"/>
  <c r="AG30" i="1"/>
  <c r="M26" i="1"/>
  <c r="H28" i="1"/>
  <c r="J29" i="1"/>
  <c r="K29" i="1" s="1"/>
  <c r="H27" i="1"/>
  <c r="L52" i="1" l="1"/>
  <c r="AL52" i="1"/>
  <c r="D76" i="1" s="1"/>
  <c r="E76" i="1" s="1"/>
  <c r="K2" i="1"/>
  <c r="B91" i="9"/>
  <c r="D16" i="4"/>
  <c r="C18" i="4"/>
  <c r="C19" i="4" s="1"/>
  <c r="C29" i="4" s="1"/>
  <c r="D17" i="4"/>
  <c r="I73" i="1"/>
  <c r="J73" i="1" s="1"/>
  <c r="D82" i="9"/>
  <c r="F80" i="9"/>
  <c r="O62" i="1"/>
  <c r="C9" i="4"/>
  <c r="C11" i="4" s="1"/>
  <c r="K57" i="1"/>
  <c r="K41" i="1"/>
  <c r="M41" i="1" s="1"/>
  <c r="K42" i="1"/>
  <c r="K45" i="1"/>
  <c r="AC44" i="1"/>
  <c r="AC52" i="1" s="1"/>
  <c r="K43" i="1"/>
  <c r="P29" i="1"/>
  <c r="P52" i="1" s="1"/>
  <c r="M60" i="1"/>
  <c r="M61" i="1" s="1"/>
  <c r="Q24" i="1"/>
  <c r="Z23" i="1"/>
  <c r="Z52" i="1" s="1"/>
  <c r="AG22" i="1"/>
  <c r="AG21" i="1"/>
  <c r="AG20" i="1"/>
  <c r="R15" i="1"/>
  <c r="R52" i="1" s="1"/>
  <c r="J17" i="1"/>
  <c r="J19" i="1"/>
  <c r="J18" i="1"/>
  <c r="J16" i="1"/>
  <c r="K16" i="1" s="1"/>
  <c r="E75" i="1"/>
  <c r="AG9" i="1"/>
  <c r="I9" i="1"/>
  <c r="I52" i="1" s="1"/>
  <c r="H9" i="1"/>
  <c r="AJ10" i="1"/>
  <c r="AJ52" i="1" s="1"/>
  <c r="T11" i="1"/>
  <c r="T52" i="1" s="1"/>
  <c r="Q12" i="1"/>
  <c r="Q52" i="1" s="1"/>
  <c r="M8" i="1"/>
  <c r="M13" i="1"/>
  <c r="J5" i="1"/>
  <c r="J6" i="1"/>
  <c r="H3" i="1"/>
  <c r="H52" i="1" s="1"/>
  <c r="AG52" i="1" l="1"/>
  <c r="I71" i="1" s="1"/>
  <c r="B92" i="9"/>
  <c r="D6" i="4"/>
  <c r="B94" i="9"/>
  <c r="D8" i="4"/>
  <c r="F81" i="9"/>
  <c r="F82" i="9" s="1"/>
  <c r="N43" i="1"/>
  <c r="N52" i="1" s="1"/>
  <c r="I65" i="1" s="1"/>
  <c r="J65" i="1" s="1"/>
  <c r="K5" i="1"/>
  <c r="J101" i="1"/>
  <c r="M19" i="1"/>
  <c r="K19" i="1"/>
  <c r="AA6" i="1"/>
  <c r="AA52" i="1" s="1"/>
  <c r="K6" i="1"/>
  <c r="O17" i="1"/>
  <c r="K17" i="1"/>
  <c r="M18" i="1"/>
  <c r="K18" i="1"/>
  <c r="K54" i="1"/>
  <c r="M16" i="1"/>
  <c r="K52" i="1" l="1"/>
  <c r="B95" i="9"/>
  <c r="B96" i="9" s="1"/>
  <c r="D9" i="4"/>
  <c r="D18" i="4"/>
  <c r="D19" i="4" s="1"/>
  <c r="E19" i="4" s="1"/>
  <c r="D11" i="4"/>
  <c r="J54" i="1"/>
  <c r="O63" i="1"/>
  <c r="O64" i="1" s="1"/>
  <c r="O66" i="1" s="1"/>
  <c r="J56" i="1"/>
  <c r="I74" i="1"/>
  <c r="J74" i="1" s="1"/>
  <c r="M58" i="1" l="1"/>
  <c r="L53" i="1"/>
  <c r="U3" i="1"/>
  <c r="U52" i="1" s="1"/>
  <c r="O4" i="1"/>
  <c r="O52" i="1" s="1"/>
  <c r="M5" i="1"/>
  <c r="M52" i="1" s="1"/>
  <c r="I61" i="1" l="1"/>
  <c r="I92" i="1"/>
  <c r="J92" i="1" s="1"/>
  <c r="I70" i="1" l="1"/>
  <c r="J70" i="1" l="1"/>
  <c r="I72" i="1" l="1"/>
  <c r="AI55" i="1" l="1"/>
  <c r="AD55" i="1"/>
  <c r="AB55" i="1"/>
  <c r="R55" i="1" l="1"/>
  <c r="J72" i="1" l="1"/>
  <c r="I66" i="1"/>
  <c r="J66" i="1" l="1"/>
  <c r="I67" i="1" l="1"/>
  <c r="J67" i="1" l="1"/>
  <c r="I63" i="1"/>
  <c r="I62" i="1"/>
  <c r="P55" i="1" l="1"/>
  <c r="J63" i="1"/>
  <c r="Q55" i="1"/>
  <c r="J62" i="1"/>
  <c r="I64" i="1" l="1"/>
  <c r="I97" i="1"/>
  <c r="J97" i="1" s="1"/>
  <c r="J99" i="1" s="1"/>
  <c r="S67" i="1" l="1"/>
  <c r="J64" i="1"/>
  <c r="O55" i="1"/>
  <c r="S55" i="1"/>
  <c r="AE55" i="1" l="1"/>
  <c r="U55" i="1"/>
  <c r="I69" i="1" s="1"/>
  <c r="I68" i="1"/>
  <c r="X55" i="1"/>
  <c r="Y55" i="1"/>
  <c r="AA55" i="1"/>
  <c r="I80" i="1" l="1"/>
  <c r="J69" i="1"/>
  <c r="AH55" i="1"/>
  <c r="I96" i="1"/>
  <c r="W55" i="1"/>
  <c r="J68" i="1"/>
  <c r="T55" i="1"/>
  <c r="J71" i="1" l="1"/>
  <c r="AM55" i="1" l="1"/>
  <c r="AL55" i="1"/>
  <c r="AJ55" i="1" l="1"/>
  <c r="AK55" i="1" l="1"/>
  <c r="E74" i="1" l="1"/>
  <c r="AO52" i="1"/>
  <c r="V55" i="1"/>
  <c r="AO55" i="1" s="1"/>
  <c r="J61" i="1"/>
  <c r="J80" i="1" s="1"/>
  <c r="E78" i="1" l="1"/>
  <c r="S68" i="1" s="1"/>
  <c r="S66" i="1"/>
  <c r="AN55" i="1"/>
  <c r="J57" i="1"/>
  <c r="S69" i="1" l="1"/>
  <c r="S70" i="1" s="1"/>
  <c r="M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tc={25DE81BA-1993-9E47-B4C2-449058F3768F}</author>
  </authors>
  <commentList>
    <comment ref="D2" authorId="0" shapeId="0" xr:uid="{EB169D27-C393-BB4A-8167-ED821D74ECD3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extn audit - to be incuded in this FY
</t>
        </r>
      </text>
    </comment>
    <comment ref="I47" authorId="0" shapeId="0" xr:uid="{4D682706-830F-8D40-A7B5-92AA935B268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vat due to discount</t>
        </r>
      </text>
    </comment>
    <comment ref="K62" authorId="1" shapeId="0" xr:uid="{25DE81BA-1993-9E47-B4C2-449058F3768F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Payroll admin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60" authorId="0" shapeId="0" xr:uid="{A0E98382-C351-F54D-8E2C-FD7A83D8971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vat due to discount</t>
        </r>
      </text>
    </comment>
    <comment ref="B95" authorId="0" shapeId="0" xr:uid="{4B886B98-A48A-E949-8EAA-C500A4D35E7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see note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9" authorId="0" shapeId="0" xr:uid="{B186BEC1-91BD-5D44-A138-1899E4B8870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corresponds with slight over payment of invoice
</t>
        </r>
      </text>
    </comment>
    <comment ref="C29" authorId="0" shapeId="0" xr:uid="{E2B04566-CCCB-C046-95CE-0B010782069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Cancelled cheques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19" authorId="0" shapeId="0" xr:uid="{06DF175C-6FF5-FD44-8899-4CA2436E2E4C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vat due to discount</t>
        </r>
      </text>
    </comment>
  </commentList>
</comments>
</file>

<file path=xl/sharedStrings.xml><?xml version="1.0" encoding="utf-8"?>
<sst xmlns="http://schemas.openxmlformats.org/spreadsheetml/2006/main" count="617" uniqueCount="285">
  <si>
    <t>Supplier</t>
  </si>
  <si>
    <t xml:space="preserve">Description </t>
  </si>
  <si>
    <t>Date</t>
  </si>
  <si>
    <t>Net</t>
  </si>
  <si>
    <t>VAT</t>
  </si>
  <si>
    <t>VAT No</t>
  </si>
  <si>
    <t>Supplier inv No:</t>
  </si>
  <si>
    <t>Total</t>
  </si>
  <si>
    <t xml:space="preserve">Income </t>
  </si>
  <si>
    <t>Budget - Training Reserve</t>
  </si>
  <si>
    <t>Budget - Election Fund</t>
  </si>
  <si>
    <t xml:space="preserve">Budget - Grant fund </t>
  </si>
  <si>
    <t>Budget - Neighbourhood Plan</t>
  </si>
  <si>
    <t>Village Green</t>
  </si>
  <si>
    <t>Capital reserves</t>
  </si>
  <si>
    <t>Current Account Total Expenditure</t>
  </si>
  <si>
    <t>Insurance</t>
  </si>
  <si>
    <t>PC website</t>
  </si>
  <si>
    <t>SALC subs</t>
  </si>
  <si>
    <t>Village Hall hire</t>
  </si>
  <si>
    <t>Audit fees</t>
  </si>
  <si>
    <t>Village website Annual fee</t>
  </si>
  <si>
    <t>Play Area</t>
  </si>
  <si>
    <t>Verges/walls</t>
  </si>
  <si>
    <t>Transparency grant</t>
  </si>
  <si>
    <t xml:space="preserve">Neighbourhood plan funding </t>
  </si>
  <si>
    <t>check box -all</t>
  </si>
  <si>
    <t xml:space="preserve">Amount </t>
  </si>
  <si>
    <t>Savings account interest</t>
  </si>
  <si>
    <t>Total incomes</t>
  </si>
  <si>
    <t xml:space="preserve">Budget </t>
  </si>
  <si>
    <t>ADMINISTRATION</t>
  </si>
  <si>
    <t>Insurance-Parish Council</t>
  </si>
  <si>
    <t>Audit Fees- Ext &amp; Internal</t>
  </si>
  <si>
    <t>Village Website-Annual fee</t>
  </si>
  <si>
    <t>PC Website – Annual fee</t>
  </si>
  <si>
    <t>ROSPA Annual Inspection</t>
  </si>
  <si>
    <t>Section 137 – Charity donations</t>
  </si>
  <si>
    <t>TO CAPITAL RESERVES</t>
  </si>
  <si>
    <t>TOTAL</t>
  </si>
  <si>
    <t>Village Hall Hire- (from Reserve)</t>
  </si>
  <si>
    <t xml:space="preserve">BUDGET REMAINING </t>
  </si>
  <si>
    <t xml:space="preserve">Cemetery Hedge cutting </t>
  </si>
  <si>
    <t xml:space="preserve">Budget - Cemetery reserve - grass cutting </t>
  </si>
  <si>
    <t>ROSPA inspection</t>
  </si>
  <si>
    <t>UNPLANNED EXPENDITURE</t>
  </si>
  <si>
    <t>Sept 20 credit to reserve</t>
  </si>
  <si>
    <t>Unplanned Expenditure</t>
  </si>
  <si>
    <t xml:space="preserve">Reserve total </t>
  </si>
  <si>
    <t>Total Reserves Total</t>
  </si>
  <si>
    <t>Christmas tree</t>
  </si>
  <si>
    <t>Post/Tele/stat/print ink/mileage/misc</t>
  </si>
  <si>
    <t>Clerks salary/training</t>
  </si>
  <si>
    <t>Post/Tel/Stat/Print Ink/Mileage/misc</t>
  </si>
  <si>
    <t>Clerks Salary &amp; training</t>
  </si>
  <si>
    <t>Kindlewood invoices check</t>
  </si>
  <si>
    <t>RING FENCED RESERVES</t>
  </si>
  <si>
    <t xml:space="preserve">NEIGHBOURHOOD PLAN - GOV.GRANT FUNDING- RECEIVED – LOCALITY </t>
  </si>
  <si>
    <t xml:space="preserve">CURRENT ACCOUNT </t>
  </si>
  <si>
    <t xml:space="preserve">RING FENCED. RESERVES </t>
  </si>
  <si>
    <t xml:space="preserve">EARMARKED FUNDING </t>
  </si>
  <si>
    <t xml:space="preserve">SAVINGS ACCOUNT </t>
  </si>
  <si>
    <t xml:space="preserve">Bank Accounts </t>
  </si>
  <si>
    <t>SCC Locality Grant</t>
  </si>
  <si>
    <t xml:space="preserve">Transparency Grant </t>
  </si>
  <si>
    <t>Total ring fenced</t>
  </si>
  <si>
    <t xml:space="preserve">BUDGET EXPENDED </t>
  </si>
  <si>
    <t xml:space="preserve">SALC  INV24415          </t>
  </si>
  <si>
    <t>INV24415</t>
  </si>
  <si>
    <t xml:space="preserve">INV 21092C </t>
  </si>
  <si>
    <t xml:space="preserve">SUFFOLK.CLOUD        </t>
  </si>
  <si>
    <t>Clerks email</t>
  </si>
  <si>
    <t xml:space="preserve">SALC subscription </t>
  </si>
  <si>
    <t>Easton PC</t>
  </si>
  <si>
    <t>BBP</t>
  </si>
  <si>
    <t>Precept</t>
  </si>
  <si>
    <t>Income for 2021</t>
  </si>
  <si>
    <t>C/F yr end 1/4/2021</t>
  </si>
  <si>
    <t>Training Fund - C/F yr end 1/4/2021</t>
  </si>
  <si>
    <t>Election Fund - C/F yr end 1/4/2021</t>
  </si>
  <si>
    <t>Quarter 1</t>
  </si>
  <si>
    <t>Quarter 2</t>
  </si>
  <si>
    <t>Quarter 3</t>
  </si>
  <si>
    <t>Quarter 4</t>
  </si>
  <si>
    <t>Grants Fund -C/F yr end 1/4/2021</t>
  </si>
  <si>
    <t>Neighbourhood Plan - C/F yr end 1/4/2021</t>
  </si>
  <si>
    <t xml:space="preserve">East Suffolk </t>
  </si>
  <si>
    <t>CIL payment (Home Farm)</t>
  </si>
  <si>
    <t>Precept payment in full</t>
  </si>
  <si>
    <t>Home Farm Development 21/22</t>
  </si>
  <si>
    <t>CIL MONEY carried over from 21/22</t>
  </si>
  <si>
    <t>Expenditure</t>
  </si>
  <si>
    <t>Supplier detail</t>
  </si>
  <si>
    <t>Transaction detail</t>
  </si>
  <si>
    <t>Gross</t>
  </si>
  <si>
    <t>Easton Parish Council</t>
  </si>
  <si>
    <t>Electricity for car park</t>
  </si>
  <si>
    <t>E on</t>
  </si>
  <si>
    <t>Grass Cutting and Hedging/electricity</t>
  </si>
  <si>
    <t>HMRC tax rebate</t>
  </si>
  <si>
    <t>May 4th Statement</t>
  </si>
  <si>
    <t xml:space="preserve">overpayment of searches </t>
  </si>
  <si>
    <t xml:space="preserve">HMRC VAT refund </t>
  </si>
  <si>
    <t xml:space="preserve">Easton PC </t>
  </si>
  <si>
    <t xml:space="preserve">Precept </t>
  </si>
  <si>
    <t>Kindlewood</t>
  </si>
  <si>
    <t>Places4people</t>
  </si>
  <si>
    <t xml:space="preserve">Easton &amp; Leatheringham </t>
  </si>
  <si>
    <t>VH hire 14/6/21</t>
  </si>
  <si>
    <t xml:space="preserve">Trevor Brown </t>
  </si>
  <si>
    <t xml:space="preserve">Audit </t>
  </si>
  <si>
    <t>Neighbour hood plan</t>
  </si>
  <si>
    <t>Clerks salary (May 21)</t>
  </si>
  <si>
    <t>Clerks salary (June 21)</t>
  </si>
  <si>
    <t>Cheque No or BBP</t>
  </si>
  <si>
    <t xml:space="preserve">Neighbourhood plan work </t>
  </si>
  <si>
    <t>April &amp; May 21</t>
  </si>
  <si>
    <t>Land registry refund</t>
  </si>
  <si>
    <t>Clerks salary (April 21)</t>
  </si>
  <si>
    <t>N/a</t>
  </si>
  <si>
    <t>3629 &amp; 3666</t>
  </si>
  <si>
    <t>check box</t>
  </si>
  <si>
    <t xml:space="preserve">Expenditure </t>
  </si>
  <si>
    <t>Budget</t>
  </si>
  <si>
    <t>Remaining Precept</t>
  </si>
  <si>
    <t>Total Reserves</t>
  </si>
  <si>
    <t xml:space="preserve">Unreserved funding </t>
  </si>
  <si>
    <t>COMMUNITY FUND (includes CIL receipts from E.Suffolk, NP grant &amp; Locality funding receipts)</t>
  </si>
  <si>
    <t>Suffok Cloud</t>
  </si>
  <si>
    <t>website hosting &amp; support</t>
  </si>
  <si>
    <t>Clerks salary (July 21)</t>
  </si>
  <si>
    <t>Clerks salary (Aug 21)</t>
  </si>
  <si>
    <t>Clerks salary (Sept 21)</t>
  </si>
  <si>
    <t xml:space="preserve">July 15th Statement </t>
  </si>
  <si>
    <t>Playsafety</t>
  </si>
  <si>
    <t>Safety inspection</t>
  </si>
  <si>
    <t xml:space="preserve">PFK </t>
  </si>
  <si>
    <t>Extn Audit</t>
  </si>
  <si>
    <t>Alison Bramall</t>
  </si>
  <si>
    <t>Clerks expenses</t>
  </si>
  <si>
    <t>Inv 3768 Sept 21</t>
  </si>
  <si>
    <t>Inv 3692 June 21</t>
  </si>
  <si>
    <t>inv 3724 &amp; July August 21</t>
  </si>
  <si>
    <t>expenditure - NP</t>
  </si>
  <si>
    <t xml:space="preserve">27th September  Statement </t>
  </si>
  <si>
    <t>clerks salary (Oct 21)</t>
  </si>
  <si>
    <t xml:space="preserve">Nelson Potter </t>
  </si>
  <si>
    <t>Posts for Village Green</t>
  </si>
  <si>
    <t xml:space="preserve">SALC </t>
  </si>
  <si>
    <t>Payroll for ARB (Qtr2)</t>
  </si>
  <si>
    <t>BHIB</t>
  </si>
  <si>
    <t>PC insurance</t>
  </si>
  <si>
    <t>October 21</t>
  </si>
  <si>
    <t xml:space="preserve">CIL payment </t>
  </si>
  <si>
    <t>Car Park Electricity</t>
  </si>
  <si>
    <t>Other</t>
  </si>
  <si>
    <t>VAT to be reimbursed 21_22</t>
  </si>
  <si>
    <t>SALC payroll admin</t>
  </si>
  <si>
    <t>Pest Control</t>
  </si>
  <si>
    <t>Charity donations</t>
  </si>
  <si>
    <t>SALC payroll</t>
  </si>
  <si>
    <t>Precept required</t>
  </si>
  <si>
    <t>BUDGET 2021/2022</t>
  </si>
  <si>
    <t>Sub-total to date</t>
  </si>
  <si>
    <t xml:space="preserve">Car park electricity </t>
  </si>
  <si>
    <t>November Statement</t>
  </si>
  <si>
    <t>Jonathan Oxborrow</t>
  </si>
  <si>
    <t>Jubilee Hog roast</t>
  </si>
  <si>
    <t>PF Bennett</t>
  </si>
  <si>
    <t>sundries</t>
  </si>
  <si>
    <t>Locality Grant</t>
  </si>
  <si>
    <t xml:space="preserve">Suffolk Coastal Norse </t>
  </si>
  <si>
    <t>Dog bins</t>
  </si>
  <si>
    <t>Inv</t>
  </si>
  <si>
    <t>WG + EW Carter Farm</t>
  </si>
  <si>
    <t>Christmas Tree</t>
  </si>
  <si>
    <t>clerks salary (Nov 21)</t>
  </si>
  <si>
    <t>clerks salary (Dec 21)</t>
  </si>
  <si>
    <t>Contribution from precept</t>
  </si>
  <si>
    <t xml:space="preserve">Remaining Unplanned Reserve total </t>
  </si>
  <si>
    <t>Total unplanned reserves 21/22</t>
  </si>
  <si>
    <t>Hedge trimming</t>
  </si>
  <si>
    <t>INV 4022</t>
  </si>
  <si>
    <t>January 22 Statement</t>
  </si>
  <si>
    <t>Payroll services</t>
  </si>
  <si>
    <t>INV 53</t>
  </si>
  <si>
    <t xml:space="preserve">CAS INV 552126     </t>
  </si>
  <si>
    <t>ALISON BRAMALL       </t>
  </si>
  <si>
    <t xml:space="preserve">INV25497 </t>
  </si>
  <si>
    <t xml:space="preserve">KERSEYS SOLICITORS    </t>
  </si>
  <si>
    <t>EPC INVEAS065/0001 BBP</t>
  </si>
  <si>
    <t>SALC</t>
  </si>
  <si>
    <t xml:space="preserve">DAVID A S GOOCH </t>
  </si>
  <si>
    <t>Clerk salary (February 22)</t>
  </si>
  <si>
    <t>Clerk Salary (January 22)</t>
  </si>
  <si>
    <t xml:space="preserve">Interim solicitor bill </t>
  </si>
  <si>
    <t>Mole control</t>
  </si>
  <si>
    <t>ALISON BRAMALL</t>
  </si>
  <si>
    <t xml:space="preserve">COMMUNITY ACTION SUFFOLK   </t>
  </si>
  <si>
    <t>Website</t>
  </si>
  <si>
    <t>Unplanned</t>
  </si>
  <si>
    <t xml:space="preserve">Kerseys </t>
  </si>
  <si>
    <t>bank balance 31.3.21</t>
  </si>
  <si>
    <t>Outgoings</t>
  </si>
  <si>
    <t>Bank balance 31st Mar 2022</t>
  </si>
  <si>
    <t>no3640</t>
  </si>
  <si>
    <t>London Hearts</t>
  </si>
  <si>
    <t>Defib pads</t>
  </si>
  <si>
    <t>Clerk salary (March 22)</t>
  </si>
  <si>
    <t>communicorp</t>
  </si>
  <si>
    <t>Jubilee Mugs</t>
  </si>
  <si>
    <t>Clerks expenses and contribution to zoom licence</t>
  </si>
  <si>
    <t>31st March 2020</t>
  </si>
  <si>
    <t>31st March 2021</t>
  </si>
  <si>
    <t xml:space="preserve">Balance brought forward </t>
  </si>
  <si>
    <t>Precept rate/levies</t>
  </si>
  <si>
    <t>Total other receipts</t>
  </si>
  <si>
    <t>Staff costs</t>
  </si>
  <si>
    <t>Loans &amp; repayments</t>
  </si>
  <si>
    <t>All other payments</t>
  </si>
  <si>
    <t>Balances carried forward</t>
  </si>
  <si>
    <t>Total value of cash &amp; short term investments</t>
  </si>
  <si>
    <t>Total fixed assets</t>
  </si>
  <si>
    <t>Total borrowings</t>
  </si>
  <si>
    <t>Bank Reconciliation 31st March 2021</t>
  </si>
  <si>
    <t>Balance b/f</t>
  </si>
  <si>
    <t>Add income</t>
  </si>
  <si>
    <t>Less expenditure</t>
  </si>
  <si>
    <t xml:space="preserve">Represented by </t>
  </si>
  <si>
    <t xml:space="preserve">Deposit account </t>
  </si>
  <si>
    <t>Less unpresented payments/charges</t>
  </si>
  <si>
    <t>Difference</t>
  </si>
  <si>
    <t>Current account 31.3.22</t>
  </si>
  <si>
    <t>Box 2</t>
  </si>
  <si>
    <t>Box 6</t>
  </si>
  <si>
    <t>Box 5</t>
  </si>
  <si>
    <t xml:space="preserve">Loans </t>
  </si>
  <si>
    <t>Box 4</t>
  </si>
  <si>
    <t>Other Payments</t>
  </si>
  <si>
    <t>Box 7</t>
  </si>
  <si>
    <t>Balances brought forward</t>
  </si>
  <si>
    <t>Balance brought forward April 1st 2021</t>
  </si>
  <si>
    <t>Other reciepts</t>
  </si>
  <si>
    <t>Box 3</t>
  </si>
  <si>
    <t>Payroll for ARB (Part 2)</t>
  </si>
  <si>
    <t>Payroll services (2nd part)</t>
  </si>
  <si>
    <t>Unpresented cheques from 20/21</t>
  </si>
  <si>
    <t>Barclays</t>
  </si>
  <si>
    <t>Cancelled cheque charge (5*12.5)</t>
  </si>
  <si>
    <t>Cancelled cheques</t>
  </si>
  <si>
    <t>31st March 2022</t>
  </si>
  <si>
    <t>AGAR Form  boxes</t>
  </si>
  <si>
    <t>Brief Explantion  - see form for more details</t>
  </si>
  <si>
    <t xml:space="preserve">Box 1 </t>
  </si>
  <si>
    <t>Other Income</t>
  </si>
  <si>
    <t>Staff salary</t>
  </si>
  <si>
    <t xml:space="preserve">Box 5 </t>
  </si>
  <si>
    <t xml:space="preserve">Borrowings </t>
  </si>
  <si>
    <t>Other expenditure</t>
  </si>
  <si>
    <t xml:space="preserve">Income minus expenditure </t>
  </si>
  <si>
    <t xml:space="preserve">Box 8 </t>
  </si>
  <si>
    <t xml:space="preserve">Value of bank accounts </t>
  </si>
  <si>
    <t xml:space="preserve">Box 9 </t>
  </si>
  <si>
    <t>Fixed Assets</t>
  </si>
  <si>
    <t xml:space="preserve">Box 10 </t>
  </si>
  <si>
    <t>Borrowings</t>
  </si>
  <si>
    <t>March 31st 2022</t>
  </si>
  <si>
    <t>Balance brought forward from last year (20/21)</t>
  </si>
  <si>
    <t>Description</t>
  </si>
  <si>
    <t>Financial Report – March 31st 2022</t>
  </si>
  <si>
    <t>Payments presented for authorisation for Financial year 21/22</t>
  </si>
  <si>
    <t>Reconcilliation - 31/3/2022</t>
  </si>
  <si>
    <t>Box 1</t>
  </si>
  <si>
    <t>Loans</t>
  </si>
  <si>
    <t>Assets</t>
  </si>
  <si>
    <t>Commincorp</t>
  </si>
  <si>
    <t>Communicorp</t>
  </si>
  <si>
    <t>Remaining current account balance</t>
  </si>
  <si>
    <t>Saving account balance</t>
  </si>
  <si>
    <t>Total reserves</t>
  </si>
  <si>
    <t>Elmers</t>
  </si>
  <si>
    <t>Wood Finishes Direct</t>
  </si>
  <si>
    <t>Annual Saving account interest</t>
  </si>
  <si>
    <t xml:space="preserve">Clerks salary (Aug 21) + expenses </t>
  </si>
  <si>
    <t>Clerks expenses &amp; zoom licence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</si>
</sst>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7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6"/>
      <color rgb="FFFF0000"/>
      <name val="Arial"/>
      <family val="2"/>
    </font>
    <font>
      <b/>
      <sz val="14"/>
      <color rgb="FF002060"/>
      <name val="Arial"/>
      <family val="2"/>
    </font>
    <font>
      <sz val="10"/>
      <color rgb="FF000000"/>
      <name val="Helvetica Neue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20"/>
      <color rgb="FF00206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color rgb="FF000000"/>
      <name val="Arial"/>
      <family val="2"/>
    </font>
    <font>
      <b/>
      <sz val="11"/>
      <color rgb="FF002060"/>
      <name val="Arial"/>
      <family val="2"/>
    </font>
    <font>
      <b/>
      <sz val="12"/>
      <color rgb="FF002060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8" tint="-0.249977111117893"/>
      <name val="Arial"/>
      <family val="2"/>
    </font>
    <font>
      <sz val="12"/>
      <color theme="8" tint="-0.249977111117893"/>
      <name val="Calibri"/>
      <family val="2"/>
      <scheme val="minor"/>
    </font>
    <font>
      <sz val="11"/>
      <color theme="8" tint="-0.249977111117893"/>
      <name val="Arial"/>
      <family val="2"/>
    </font>
    <font>
      <b/>
      <sz val="12"/>
      <color theme="8" tint="-0.249977111117893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 (Body)"/>
    </font>
    <font>
      <sz val="10"/>
      <color indexed="8"/>
      <name val="Helvetica Neue"/>
      <family val="2"/>
    </font>
    <font>
      <b/>
      <sz val="16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32"/>
      <color rgb="FF202124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7E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9EA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AFFE7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E9FFE0"/>
        <bgColor indexed="64"/>
      </patternFill>
    </fill>
    <fill>
      <patternFill patternType="solid">
        <fgColor rgb="FFFFE9EA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0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1" xfId="0" applyBorder="1"/>
    <xf numFmtId="1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 wrapText="1"/>
    </xf>
    <xf numFmtId="164" fontId="3" fillId="0" borderId="1" xfId="1" applyFont="1" applyBorder="1"/>
    <xf numFmtId="164" fontId="3" fillId="3" borderId="1" xfId="1" applyFont="1" applyFill="1" applyBorder="1"/>
    <xf numFmtId="0" fontId="5" fillId="0" borderId="0" xfId="0" applyFont="1"/>
    <xf numFmtId="0" fontId="2" fillId="0" borderId="1" xfId="0" applyFont="1" applyBorder="1"/>
    <xf numFmtId="0" fontId="0" fillId="6" borderId="0" xfId="0" applyFill="1"/>
    <xf numFmtId="164" fontId="1" fillId="0" borderId="1" xfId="1" applyFont="1" applyBorder="1" applyAlignment="1">
      <alignment horizontal="center" wrapText="1"/>
    </xf>
    <xf numFmtId="164" fontId="0" fillId="0" borderId="1" xfId="1" applyFont="1" applyFill="1" applyBorder="1"/>
    <xf numFmtId="164" fontId="0" fillId="0" borderId="0" xfId="1" applyFont="1"/>
    <xf numFmtId="0" fontId="3" fillId="8" borderId="0" xfId="0" applyFont="1" applyFill="1"/>
    <xf numFmtId="164" fontId="3" fillId="8" borderId="0" xfId="1" applyFont="1" applyFill="1"/>
    <xf numFmtId="164" fontId="5" fillId="0" borderId="0" xfId="1" applyFont="1"/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4" fontId="13" fillId="0" borderId="1" xfId="0" applyNumberFormat="1" applyFont="1" applyBorder="1"/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3" fillId="0" borderId="0" xfId="0" applyFont="1"/>
    <xf numFmtId="0" fontId="7" fillId="8" borderId="0" xfId="0" applyFont="1" applyFill="1"/>
    <xf numFmtId="0" fontId="7" fillId="8" borderId="0" xfId="0" applyFont="1" applyFill="1" applyAlignment="1">
      <alignment horizontal="right"/>
    </xf>
    <xf numFmtId="0" fontId="13" fillId="6" borderId="1" xfId="0" applyFont="1" applyFill="1" applyBorder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64" fontId="7" fillId="0" borderId="1" xfId="1" applyFont="1" applyBorder="1"/>
    <xf numFmtId="164" fontId="7" fillId="6" borderId="1" xfId="1" applyFont="1" applyFill="1" applyBorder="1"/>
    <xf numFmtId="164" fontId="7" fillId="5" borderId="1" xfId="1" applyFont="1" applyFill="1" applyBorder="1"/>
    <xf numFmtId="164" fontId="7" fillId="4" borderId="1" xfId="1" applyFont="1" applyFill="1" applyBorder="1"/>
    <xf numFmtId="164" fontId="7" fillId="3" borderId="1" xfId="1" applyFont="1" applyFill="1" applyBorder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6" borderId="0" xfId="0" applyFont="1" applyFill="1"/>
    <xf numFmtId="164" fontId="13" fillId="0" borderId="0" xfId="0" applyNumberFormat="1" applyFont="1"/>
    <xf numFmtId="1" fontId="7" fillId="0" borderId="0" xfId="0" applyNumberFormat="1" applyFont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164" fontId="13" fillId="2" borderId="1" xfId="1" applyFont="1" applyFill="1" applyBorder="1"/>
    <xf numFmtId="1" fontId="13" fillId="9" borderId="1" xfId="0" applyNumberFormat="1" applyFont="1" applyFill="1" applyBorder="1" applyAlignment="1">
      <alignment horizontal="center"/>
    </xf>
    <xf numFmtId="164" fontId="15" fillId="0" borderId="0" xfId="0" applyNumberFormat="1" applyFont="1"/>
    <xf numFmtId="0" fontId="7" fillId="9" borderId="1" xfId="0" applyFont="1" applyFill="1" applyBorder="1"/>
    <xf numFmtId="0" fontId="13" fillId="9" borderId="1" xfId="0" applyFont="1" applyFill="1" applyBorder="1"/>
    <xf numFmtId="0" fontId="13" fillId="9" borderId="1" xfId="0" applyFont="1" applyFill="1" applyBorder="1" applyAlignment="1">
      <alignment horizontal="right"/>
    </xf>
    <xf numFmtId="0" fontId="7" fillId="0" borderId="0" xfId="0" applyFont="1"/>
    <xf numFmtId="0" fontId="7" fillId="6" borderId="0" xfId="0" applyFont="1" applyFill="1"/>
    <xf numFmtId="0" fontId="12" fillId="12" borderId="4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wrapText="1"/>
    </xf>
    <xf numFmtId="0" fontId="7" fillId="8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2" fontId="13" fillId="0" borderId="1" xfId="0" applyNumberFormat="1" applyFont="1" applyBorder="1"/>
    <xf numFmtId="0" fontId="13" fillId="16" borderId="0" xfId="0" applyFont="1" applyFill="1"/>
    <xf numFmtId="0" fontId="12" fillId="16" borderId="0" xfId="0" applyFont="1" applyFill="1" applyAlignment="1">
      <alignment horizontal="right" vertical="center" wrapText="1"/>
    </xf>
    <xf numFmtId="0" fontId="7" fillId="16" borderId="0" xfId="0" applyFont="1" applyFill="1"/>
    <xf numFmtId="0" fontId="0" fillId="16" borderId="0" xfId="0" applyFill="1"/>
    <xf numFmtId="0" fontId="13" fillId="16" borderId="0" xfId="0" applyFont="1" applyFill="1" applyAlignment="1">
      <alignment horizontal="right" vertical="center" wrapText="1"/>
    </xf>
    <xf numFmtId="0" fontId="13" fillId="16" borderId="1" xfId="0" applyFont="1" applyFill="1" applyBorder="1"/>
    <xf numFmtId="164" fontId="7" fillId="16" borderId="1" xfId="1" applyFont="1" applyFill="1" applyBorder="1"/>
    <xf numFmtId="0" fontId="12" fillId="16" borderId="5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4" fontId="13" fillId="0" borderId="1" xfId="0" applyNumberFormat="1" applyFont="1" applyBorder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1" applyFont="1" applyFill="1" applyBorder="1"/>
    <xf numFmtId="0" fontId="6" fillId="0" borderId="0" xfId="0" applyFont="1" applyAlignment="1">
      <alignment vertical="center"/>
    </xf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9" fillId="14" borderId="1" xfId="0" applyFont="1" applyFill="1" applyBorder="1" applyAlignment="1">
      <alignment vertical="center"/>
    </xf>
    <xf numFmtId="0" fontId="9" fillId="15" borderId="1" xfId="0" applyFont="1" applyFill="1" applyBorder="1" applyAlignment="1">
      <alignment vertical="center"/>
    </xf>
    <xf numFmtId="0" fontId="9" fillId="18" borderId="1" xfId="0" applyFont="1" applyFill="1" applyBorder="1" applyAlignment="1">
      <alignment vertical="center"/>
    </xf>
    <xf numFmtId="0" fontId="14" fillId="18" borderId="1" xfId="0" applyFont="1" applyFill="1" applyBorder="1" applyAlignment="1">
      <alignment horizontal="right" vertical="center"/>
    </xf>
    <xf numFmtId="0" fontId="7" fillId="19" borderId="1" xfId="0" applyFont="1" applyFill="1" applyBorder="1" applyAlignment="1">
      <alignment horizontal="right" vertical="center"/>
    </xf>
    <xf numFmtId="0" fontId="13" fillId="19" borderId="1" xfId="0" applyFont="1" applyFill="1" applyBorder="1"/>
    <xf numFmtId="4" fontId="13" fillId="19" borderId="1" xfId="0" applyNumberFormat="1" applyFont="1" applyFill="1" applyBorder="1"/>
    <xf numFmtId="0" fontId="8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4" fontId="0" fillId="18" borderId="1" xfId="0" applyNumberFormat="1" applyFill="1" applyBorder="1"/>
    <xf numFmtId="0" fontId="1" fillId="3" borderId="3" xfId="0" applyFont="1" applyFill="1" applyBorder="1" applyAlignment="1">
      <alignment horizontal="center" wrapText="1"/>
    </xf>
    <xf numFmtId="4" fontId="13" fillId="0" borderId="0" xfId="0" applyNumberFormat="1" applyFont="1"/>
    <xf numFmtId="4" fontId="13" fillId="17" borderId="1" xfId="0" applyNumberFormat="1" applyFont="1" applyFill="1" applyBorder="1"/>
    <xf numFmtId="0" fontId="9" fillId="17" borderId="1" xfId="0" applyFont="1" applyFill="1" applyBorder="1" applyAlignment="1">
      <alignment horizontal="right" vertical="center"/>
    </xf>
    <xf numFmtId="0" fontId="13" fillId="17" borderId="1" xfId="0" applyFont="1" applyFill="1" applyBorder="1" applyAlignment="1">
      <alignment horizontal="right" vertical="center"/>
    </xf>
    <xf numFmtId="0" fontId="0" fillId="17" borderId="1" xfId="0" applyFill="1" applyBorder="1"/>
    <xf numFmtId="4" fontId="12" fillId="15" borderId="1" xfId="0" applyNumberFormat="1" applyFont="1" applyFill="1" applyBorder="1" applyAlignment="1">
      <alignment horizontal="right" vertical="center"/>
    </xf>
    <xf numFmtId="4" fontId="0" fillId="0" borderId="1" xfId="0" applyNumberFormat="1" applyBorder="1"/>
    <xf numFmtId="0" fontId="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9" fillId="15" borderId="1" xfId="0" applyFont="1" applyFill="1" applyBorder="1" applyAlignment="1">
      <alignment horizontal="right" vertical="center"/>
    </xf>
    <xf numFmtId="2" fontId="0" fillId="0" borderId="0" xfId="0" applyNumberFormat="1"/>
    <xf numFmtId="2" fontId="12" fillId="0" borderId="0" xfId="0" applyNumberFormat="1" applyFont="1" applyAlignment="1">
      <alignment horizontal="right" vertical="center"/>
    </xf>
    <xf numFmtId="2" fontId="16" fillId="0" borderId="0" xfId="0" applyNumberFormat="1" applyFont="1"/>
    <xf numFmtId="2" fontId="2" fillId="0" borderId="1" xfId="0" applyNumberFormat="1" applyFont="1" applyBorder="1"/>
    <xf numFmtId="14" fontId="13" fillId="9" borderId="1" xfId="0" applyNumberFormat="1" applyFont="1" applyFill="1" applyBorder="1" applyAlignment="1">
      <alignment horizontal="center"/>
    </xf>
    <xf numFmtId="0" fontId="7" fillId="18" borderId="1" xfId="0" applyFont="1" applyFill="1" applyBorder="1"/>
    <xf numFmtId="164" fontId="7" fillId="18" borderId="1" xfId="0" applyNumberFormat="1" applyFont="1" applyFill="1" applyBorder="1" applyAlignment="1">
      <alignment horizontal="right"/>
    </xf>
    <xf numFmtId="1" fontId="13" fillId="18" borderId="1" xfId="0" applyNumberFormat="1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 wrapText="1"/>
    </xf>
    <xf numFmtId="0" fontId="2" fillId="22" borderId="1" xfId="0" applyFont="1" applyFill="1" applyBorder="1"/>
    <xf numFmtId="0" fontId="3" fillId="22" borderId="0" xfId="0" applyFont="1" applyFill="1"/>
    <xf numFmtId="164" fontId="3" fillId="22" borderId="1" xfId="1" applyFont="1" applyFill="1" applyBorder="1"/>
    <xf numFmtId="0" fontId="13" fillId="22" borderId="0" xfId="0" applyFont="1" applyFill="1"/>
    <xf numFmtId="0" fontId="7" fillId="22" borderId="0" xfId="0" applyFont="1" applyFill="1"/>
    <xf numFmtId="0" fontId="0" fillId="22" borderId="0" xfId="0" applyFill="1"/>
    <xf numFmtId="0" fontId="7" fillId="7" borderId="3" xfId="0" applyFont="1" applyFill="1" applyBorder="1" applyAlignment="1">
      <alignment horizontal="center" wrapText="1"/>
    </xf>
    <xf numFmtId="0" fontId="13" fillId="7" borderId="1" xfId="0" applyFont="1" applyFill="1" applyBorder="1"/>
    <xf numFmtId="0" fontId="7" fillId="7" borderId="0" xfId="0" applyFont="1" applyFill="1"/>
    <xf numFmtId="164" fontId="7" fillId="7" borderId="1" xfId="1" applyFont="1" applyFill="1" applyBorder="1"/>
    <xf numFmtId="0" fontId="13" fillId="7" borderId="0" xfId="0" applyFont="1" applyFill="1"/>
    <xf numFmtId="0" fontId="12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0" fillId="7" borderId="0" xfId="0" applyFill="1"/>
    <xf numFmtId="2" fontId="13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23" borderId="3" xfId="0" applyFont="1" applyFill="1" applyBorder="1" applyAlignment="1">
      <alignment horizontal="center" wrapText="1"/>
    </xf>
    <xf numFmtId="0" fontId="7" fillId="23" borderId="0" xfId="0" applyFont="1" applyFill="1"/>
    <xf numFmtId="0" fontId="13" fillId="23" borderId="0" xfId="0" applyFont="1" applyFill="1"/>
    <xf numFmtId="0" fontId="0" fillId="23" borderId="0" xfId="0" applyFill="1"/>
    <xf numFmtId="0" fontId="12" fillId="7" borderId="0" xfId="0" applyFont="1" applyFill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4" fillId="21" borderId="0" xfId="0" applyFont="1" applyFill="1" applyAlignment="1">
      <alignment horizontal="right" vertical="center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/>
    <xf numFmtId="0" fontId="13" fillId="4" borderId="1" xfId="0" applyFont="1" applyFill="1" applyBorder="1" applyAlignment="1">
      <alignment horizontal="right" vertical="center"/>
    </xf>
    <xf numFmtId="4" fontId="13" fillId="4" borderId="1" xfId="0" applyNumberFormat="1" applyFont="1" applyFill="1" applyBorder="1"/>
    <xf numFmtId="4" fontId="15" fillId="4" borderId="1" xfId="0" applyNumberFormat="1" applyFont="1" applyFill="1" applyBorder="1"/>
    <xf numFmtId="0" fontId="12" fillId="4" borderId="1" xfId="0" applyFont="1" applyFill="1" applyBorder="1" applyAlignment="1">
      <alignment horizontal="right" vertical="center"/>
    </xf>
    <xf numFmtId="2" fontId="0" fillId="4" borderId="1" xfId="0" applyNumberFormat="1" applyFill="1" applyBorder="1"/>
    <xf numFmtId="0" fontId="9" fillId="7" borderId="1" xfId="0" applyFont="1" applyFill="1" applyBorder="1" applyAlignment="1">
      <alignment vertical="center"/>
    </xf>
    <xf numFmtId="4" fontId="9" fillId="7" borderId="1" xfId="0" applyNumberFormat="1" applyFont="1" applyFill="1" applyBorder="1" applyAlignment="1">
      <alignment horizontal="right" vertical="center"/>
    </xf>
    <xf numFmtId="0" fontId="18" fillId="0" borderId="1" xfId="0" applyFont="1" applyBorder="1"/>
    <xf numFmtId="4" fontId="14" fillId="0" borderId="0" xfId="0" applyNumberFormat="1" applyFont="1" applyAlignment="1">
      <alignment horizontal="right" vertical="center" wrapText="1"/>
    </xf>
    <xf numFmtId="49" fontId="20" fillId="0" borderId="1" xfId="0" applyNumberFormat="1" applyFont="1" applyBorder="1" applyAlignment="1">
      <alignment vertical="top"/>
    </xf>
    <xf numFmtId="49" fontId="0" fillId="0" borderId="1" xfId="0" applyNumberFormat="1" applyBorder="1" applyAlignment="1">
      <alignment vertical="top"/>
    </xf>
    <xf numFmtId="0" fontId="7" fillId="2" borderId="8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164" fontId="5" fillId="0" borderId="0" xfId="0" applyNumberFormat="1" applyFont="1"/>
    <xf numFmtId="0" fontId="0" fillId="0" borderId="1" xfId="0" applyBorder="1" applyAlignment="1">
      <alignment wrapText="1"/>
    </xf>
    <xf numFmtId="0" fontId="21" fillId="9" borderId="1" xfId="0" applyFont="1" applyFill="1" applyBorder="1"/>
    <xf numFmtId="1" fontId="22" fillId="9" borderId="1" xfId="0" applyNumberFormat="1" applyFont="1" applyFill="1" applyBorder="1" applyAlignment="1">
      <alignment horizontal="center"/>
    </xf>
    <xf numFmtId="0" fontId="23" fillId="2" borderId="7" xfId="0" applyFont="1" applyFill="1" applyBorder="1" applyAlignment="1">
      <alignment horizontal="left"/>
    </xf>
    <xf numFmtId="0" fontId="24" fillId="2" borderId="1" xfId="0" applyFont="1" applyFill="1" applyBorder="1"/>
    <xf numFmtId="0" fontId="24" fillId="2" borderId="1" xfId="0" applyFont="1" applyFill="1" applyBorder="1" applyAlignment="1">
      <alignment horizontal="right"/>
    </xf>
    <xf numFmtId="17" fontId="13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4" fontId="13" fillId="2" borderId="1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164" fontId="13" fillId="2" borderId="1" xfId="0" applyNumberFormat="1" applyFont="1" applyFill="1" applyBorder="1" applyAlignment="1">
      <alignment horizontal="right"/>
    </xf>
    <xf numFmtId="2" fontId="5" fillId="0" borderId="0" xfId="0" applyNumberFormat="1" applyFont="1"/>
    <xf numFmtId="14" fontId="25" fillId="0" borderId="1" xfId="0" applyNumberFormat="1" applyFont="1" applyBorder="1"/>
    <xf numFmtId="0" fontId="25" fillId="0" borderId="1" xfId="0" applyFont="1" applyBorder="1"/>
    <xf numFmtId="0" fontId="25" fillId="0" borderId="1" xfId="0" applyFont="1" applyBorder="1" applyAlignment="1">
      <alignment horizontal="right"/>
    </xf>
    <xf numFmtId="0" fontId="25" fillId="0" borderId="1" xfId="0" applyFont="1" applyBorder="1" applyAlignment="1">
      <alignment wrapText="1"/>
    </xf>
    <xf numFmtId="2" fontId="25" fillId="0" borderId="1" xfId="0" applyNumberFormat="1" applyFont="1" applyBorder="1"/>
    <xf numFmtId="164" fontId="0" fillId="0" borderId="0" xfId="1" applyFont="1" applyFill="1" applyBorder="1"/>
    <xf numFmtId="164" fontId="0" fillId="0" borderId="0" xfId="1" applyFont="1" applyBorder="1"/>
    <xf numFmtId="0" fontId="13" fillId="0" borderId="7" xfId="0" applyFont="1" applyBorder="1"/>
    <xf numFmtId="0" fontId="3" fillId="0" borderId="0" xfId="0" applyFont="1"/>
    <xf numFmtId="0" fontId="20" fillId="0" borderId="0" xfId="0" applyFont="1"/>
    <xf numFmtId="0" fontId="20" fillId="2" borderId="1" xfId="0" applyFont="1" applyFill="1" applyBorder="1"/>
    <xf numFmtId="14" fontId="13" fillId="4" borderId="1" xfId="0" applyNumberFormat="1" applyFont="1" applyFill="1" applyBorder="1"/>
    <xf numFmtId="1" fontId="13" fillId="4" borderId="1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vertical="top"/>
    </xf>
    <xf numFmtId="0" fontId="13" fillId="4" borderId="1" xfId="0" applyFont="1" applyFill="1" applyBorder="1" applyAlignment="1">
      <alignment horizontal="right"/>
    </xf>
    <xf numFmtId="49" fontId="20" fillId="4" borderId="1" xfId="0" applyNumberFormat="1" applyFont="1" applyFill="1" applyBorder="1" applyAlignment="1">
      <alignment vertical="top"/>
    </xf>
    <xf numFmtId="0" fontId="13" fillId="4" borderId="1" xfId="0" applyFont="1" applyFill="1" applyBorder="1" applyAlignment="1">
      <alignment wrapText="1"/>
    </xf>
    <xf numFmtId="2" fontId="13" fillId="4" borderId="1" xfId="0" applyNumberFormat="1" applyFont="1" applyFill="1" applyBorder="1"/>
    <xf numFmtId="0" fontId="13" fillId="4" borderId="1" xfId="0" applyFont="1" applyFill="1" applyBorder="1"/>
    <xf numFmtId="0" fontId="2" fillId="4" borderId="1" xfId="0" applyFont="1" applyFill="1" applyBorder="1"/>
    <xf numFmtId="164" fontId="0" fillId="4" borderId="1" xfId="1" applyFont="1" applyFill="1" applyBorder="1"/>
    <xf numFmtId="2" fontId="0" fillId="4" borderId="0" xfId="0" applyNumberFormat="1" applyFill="1"/>
    <xf numFmtId="0" fontId="0" fillId="4" borderId="0" xfId="0" applyFill="1"/>
    <xf numFmtId="164" fontId="0" fillId="0" borderId="1" xfId="1" applyFont="1" applyFill="1" applyBorder="1" applyAlignment="1">
      <alignment vertical="top"/>
    </xf>
    <xf numFmtId="164" fontId="0" fillId="4" borderId="1" xfId="1" applyFont="1" applyFill="1" applyBorder="1" applyAlignment="1">
      <alignment vertical="top"/>
    </xf>
    <xf numFmtId="164" fontId="20" fillId="0" borderId="1" xfId="1" applyFont="1" applyBorder="1"/>
    <xf numFmtId="164" fontId="0" fillId="0" borderId="1" xfId="1" applyFont="1" applyFill="1" applyBorder="1" applyAlignment="1">
      <alignment horizontal="right" vertical="top"/>
    </xf>
    <xf numFmtId="2" fontId="7" fillId="0" borderId="1" xfId="0" applyNumberFormat="1" applyFont="1" applyBorder="1"/>
    <xf numFmtId="0" fontId="9" fillId="0" borderId="1" xfId="0" applyFont="1" applyBorder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24" fillId="0" borderId="1" xfId="0" applyFont="1" applyBorder="1"/>
    <xf numFmtId="0" fontId="19" fillId="4" borderId="1" xfId="0" applyFont="1" applyFill="1" applyBorder="1"/>
    <xf numFmtId="164" fontId="19" fillId="4" borderId="1" xfId="0" applyNumberFormat="1" applyFont="1" applyFill="1" applyBorder="1"/>
    <xf numFmtId="164" fontId="7" fillId="16" borderId="0" xfId="0" applyNumberFormat="1" applyFont="1" applyFill="1" applyAlignment="1">
      <alignment horizontal="right"/>
    </xf>
    <xf numFmtId="0" fontId="29" fillId="10" borderId="1" xfId="0" applyFont="1" applyFill="1" applyBorder="1"/>
    <xf numFmtId="0" fontId="27" fillId="10" borderId="1" xfId="0" applyFont="1" applyFill="1" applyBorder="1"/>
    <xf numFmtId="0" fontId="30" fillId="0" borderId="1" xfId="0" applyFont="1" applyBorder="1" applyAlignment="1">
      <alignment horizontal="right" vertical="center" wrapText="1"/>
    </xf>
    <xf numFmtId="164" fontId="24" fillId="0" borderId="1" xfId="1" applyFont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30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30" fillId="11" borderId="1" xfId="0" applyFont="1" applyFill="1" applyBorder="1" applyAlignment="1">
      <alignment horizontal="right" vertical="center" wrapText="1"/>
    </xf>
    <xf numFmtId="4" fontId="28" fillId="11" borderId="1" xfId="0" applyNumberFormat="1" applyFont="1" applyFill="1" applyBorder="1" applyAlignment="1">
      <alignment horizontal="right" vertical="center"/>
    </xf>
    <xf numFmtId="4" fontId="28" fillId="0" borderId="1" xfId="0" applyNumberFormat="1" applyFont="1" applyBorder="1" applyAlignment="1">
      <alignment horizontal="right" vertical="center"/>
    </xf>
    <xf numFmtId="164" fontId="30" fillId="0" borderId="1" xfId="1" applyFont="1" applyFill="1" applyBorder="1" applyAlignment="1">
      <alignment horizontal="right" vertical="center"/>
    </xf>
    <xf numFmtId="4" fontId="30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 wrapText="1"/>
    </xf>
    <xf numFmtId="4" fontId="29" fillId="0" borderId="1" xfId="0" applyNumberFormat="1" applyFont="1" applyBorder="1" applyAlignment="1">
      <alignment horizontal="righ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164" fontId="31" fillId="0" borderId="1" xfId="1" applyFont="1" applyBorder="1"/>
    <xf numFmtId="0" fontId="33" fillId="0" borderId="1" xfId="0" applyFont="1" applyBorder="1" applyAlignment="1">
      <alignment vertical="center"/>
    </xf>
    <xf numFmtId="164" fontId="31" fillId="0" borderId="1" xfId="1" applyFont="1" applyFill="1" applyBorder="1" applyAlignment="1">
      <alignment horizontal="right" vertical="center"/>
    </xf>
    <xf numFmtId="0" fontId="34" fillId="0" borderId="1" xfId="0" applyFont="1" applyBorder="1"/>
    <xf numFmtId="0" fontId="35" fillId="0" borderId="1" xfId="0" applyFont="1" applyBorder="1"/>
    <xf numFmtId="164" fontId="34" fillId="0" borderId="1" xfId="0" applyNumberFormat="1" applyFont="1" applyBorder="1"/>
    <xf numFmtId="0" fontId="36" fillId="0" borderId="1" xfId="0" applyFont="1" applyBorder="1"/>
    <xf numFmtId="164" fontId="36" fillId="0" borderId="1" xfId="0" applyNumberFormat="1" applyFont="1" applyBorder="1"/>
    <xf numFmtId="0" fontId="37" fillId="0" borderId="1" xfId="0" applyFont="1" applyBorder="1"/>
    <xf numFmtId="164" fontId="37" fillId="0" borderId="1" xfId="0" applyNumberFormat="1" applyFont="1" applyBorder="1"/>
    <xf numFmtId="14" fontId="13" fillId="19" borderId="1" xfId="0" applyNumberFormat="1" applyFont="1" applyFill="1" applyBorder="1"/>
    <xf numFmtId="1" fontId="13" fillId="19" borderId="1" xfId="0" applyNumberFormat="1" applyFont="1" applyFill="1" applyBorder="1" applyAlignment="1">
      <alignment horizontal="center"/>
    </xf>
    <xf numFmtId="49" fontId="0" fillId="19" borderId="1" xfId="0" applyNumberFormat="1" applyFill="1" applyBorder="1" applyAlignment="1">
      <alignment vertical="top"/>
    </xf>
    <xf numFmtId="0" fontId="13" fillId="19" borderId="1" xfId="0" applyFont="1" applyFill="1" applyBorder="1" applyAlignment="1">
      <alignment horizontal="right"/>
    </xf>
    <xf numFmtId="49" fontId="20" fillId="19" borderId="1" xfId="0" applyNumberFormat="1" applyFont="1" applyFill="1" applyBorder="1" applyAlignment="1">
      <alignment vertical="top"/>
    </xf>
    <xf numFmtId="0" fontId="13" fillId="19" borderId="1" xfId="0" applyFont="1" applyFill="1" applyBorder="1" applyAlignment="1">
      <alignment wrapText="1"/>
    </xf>
    <xf numFmtId="2" fontId="13" fillId="19" borderId="1" xfId="0" applyNumberFormat="1" applyFont="1" applyFill="1" applyBorder="1"/>
    <xf numFmtId="164" fontId="0" fillId="19" borderId="1" xfId="1" applyFont="1" applyFill="1" applyBorder="1" applyAlignment="1">
      <alignment vertical="top"/>
    </xf>
    <xf numFmtId="0" fontId="2" fillId="19" borderId="1" xfId="0" applyFont="1" applyFill="1" applyBorder="1"/>
    <xf numFmtId="0" fontId="0" fillId="19" borderId="1" xfId="0" applyFill="1" applyBorder="1"/>
    <xf numFmtId="164" fontId="0" fillId="19" borderId="1" xfId="1" applyFont="1" applyFill="1" applyBorder="1"/>
    <xf numFmtId="2" fontId="0" fillId="19" borderId="0" xfId="0" applyNumberFormat="1" applyFill="1"/>
    <xf numFmtId="0" fontId="0" fillId="19" borderId="0" xfId="0" applyFill="1"/>
    <xf numFmtId="164" fontId="13" fillId="0" borderId="1" xfId="0" applyNumberFormat="1" applyFont="1" applyBorder="1"/>
    <xf numFmtId="164" fontId="2" fillId="0" borderId="1" xfId="0" applyNumberFormat="1" applyFont="1" applyBorder="1"/>
    <xf numFmtId="0" fontId="10" fillId="0" borderId="1" xfId="0" applyFont="1" applyBorder="1"/>
    <xf numFmtId="4" fontId="12" fillId="0" borderId="1" xfId="0" applyNumberFormat="1" applyFont="1" applyBorder="1" applyAlignment="1">
      <alignment horizontal="right"/>
    </xf>
    <xf numFmtId="0" fontId="0" fillId="17" borderId="0" xfId="0" applyFill="1" applyAlignment="1">
      <alignment wrapText="1"/>
    </xf>
    <xf numFmtId="0" fontId="0" fillId="17" borderId="0" xfId="0" applyFill="1"/>
    <xf numFmtId="2" fontId="0" fillId="17" borderId="0" xfId="0" applyNumberFormat="1" applyFill="1"/>
    <xf numFmtId="0" fontId="9" fillId="2" borderId="1" xfId="0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/>
    <xf numFmtId="4" fontId="13" fillId="0" borderId="1" xfId="1" applyNumberFormat="1" applyFont="1" applyFill="1" applyBorder="1" applyAlignment="1"/>
    <xf numFmtId="4" fontId="12" fillId="0" borderId="1" xfId="0" applyNumberFormat="1" applyFont="1" applyBorder="1" applyAlignment="1">
      <alignment horizontal="right" vertical="center"/>
    </xf>
    <xf numFmtId="4" fontId="13" fillId="0" borderId="1" xfId="1" applyNumberFormat="1" applyFont="1" applyFill="1" applyBorder="1"/>
    <xf numFmtId="4" fontId="13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13" fillId="19" borderId="1" xfId="0" applyNumberFormat="1" applyFont="1" applyFill="1" applyBorder="1"/>
    <xf numFmtId="14" fontId="13" fillId="16" borderId="1" xfId="0" applyNumberFormat="1" applyFont="1" applyFill="1" applyBorder="1"/>
    <xf numFmtId="1" fontId="13" fillId="16" borderId="1" xfId="0" applyNumberFormat="1" applyFont="1" applyFill="1" applyBorder="1" applyAlignment="1">
      <alignment horizontal="center"/>
    </xf>
    <xf numFmtId="49" fontId="0" fillId="16" borderId="1" xfId="0" applyNumberFormat="1" applyFill="1" applyBorder="1" applyAlignment="1">
      <alignment vertical="top"/>
    </xf>
    <xf numFmtId="0" fontId="13" fillId="16" borderId="1" xfId="0" applyFont="1" applyFill="1" applyBorder="1" applyAlignment="1">
      <alignment horizontal="right"/>
    </xf>
    <xf numFmtId="49" fontId="20" fillId="16" borderId="1" xfId="0" applyNumberFormat="1" applyFont="1" applyFill="1" applyBorder="1" applyAlignment="1">
      <alignment vertical="top"/>
    </xf>
    <xf numFmtId="0" fontId="13" fillId="16" borderId="1" xfId="0" applyFont="1" applyFill="1" applyBorder="1" applyAlignment="1">
      <alignment wrapText="1"/>
    </xf>
    <xf numFmtId="2" fontId="13" fillId="16" borderId="1" xfId="0" applyNumberFormat="1" applyFont="1" applyFill="1" applyBorder="1"/>
    <xf numFmtId="164" fontId="0" fillId="16" borderId="1" xfId="1" applyFont="1" applyFill="1" applyBorder="1" applyAlignment="1">
      <alignment vertical="top"/>
    </xf>
    <xf numFmtId="164" fontId="13" fillId="16" borderId="1" xfId="0" applyNumberFormat="1" applyFont="1" applyFill="1" applyBorder="1"/>
    <xf numFmtId="0" fontId="2" fillId="16" borderId="1" xfId="0" applyFont="1" applyFill="1" applyBorder="1"/>
    <xf numFmtId="0" fontId="0" fillId="16" borderId="1" xfId="0" applyFill="1" applyBorder="1"/>
    <xf numFmtId="164" fontId="0" fillId="16" borderId="1" xfId="1" applyFont="1" applyFill="1" applyBorder="1"/>
    <xf numFmtId="2" fontId="0" fillId="16" borderId="0" xfId="0" applyNumberFormat="1" applyFill="1"/>
    <xf numFmtId="164" fontId="0" fillId="16" borderId="1" xfId="0" applyNumberFormat="1" applyFill="1" applyBorder="1"/>
    <xf numFmtId="164" fontId="0" fillId="0" borderId="1" xfId="0" applyNumberFormat="1" applyBorder="1"/>
    <xf numFmtId="164" fontId="13" fillId="4" borderId="1" xfId="0" applyNumberFormat="1" applyFont="1" applyFill="1" applyBorder="1"/>
    <xf numFmtId="2" fontId="32" fillId="0" borderId="1" xfId="0" applyNumberFormat="1" applyFont="1" applyBorder="1"/>
    <xf numFmtId="49" fontId="0" fillId="0" borderId="1" xfId="0" applyNumberFormat="1" applyBorder="1"/>
    <xf numFmtId="2" fontId="12" fillId="15" borderId="1" xfId="0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vertical="center"/>
    </xf>
    <xf numFmtId="2" fontId="12" fillId="8" borderId="1" xfId="0" applyNumberFormat="1" applyFont="1" applyFill="1" applyBorder="1" applyAlignment="1">
      <alignment horizontal="right" vertical="center"/>
    </xf>
    <xf numFmtId="0" fontId="0" fillId="8" borderId="1" xfId="0" applyFill="1" applyBorder="1"/>
    <xf numFmtId="4" fontId="0" fillId="8" borderId="1" xfId="0" applyNumberFormat="1" applyFill="1" applyBorder="1"/>
    <xf numFmtId="4" fontId="14" fillId="15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Border="1"/>
    <xf numFmtId="4" fontId="5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2" fillId="16" borderId="1" xfId="0" applyNumberFormat="1" applyFont="1" applyFill="1" applyBorder="1"/>
    <xf numFmtId="164" fontId="2" fillId="19" borderId="1" xfId="0" applyNumberFormat="1" applyFont="1" applyFill="1" applyBorder="1"/>
    <xf numFmtId="14" fontId="13" fillId="16" borderId="3" xfId="0" applyNumberFormat="1" applyFont="1" applyFill="1" applyBorder="1"/>
    <xf numFmtId="0" fontId="20" fillId="0" borderId="1" xfId="0" applyFont="1" applyBorder="1"/>
    <xf numFmtId="164" fontId="7" fillId="8" borderId="0" xfId="0" applyNumberFormat="1" applyFont="1" applyFill="1" applyAlignment="1">
      <alignment horizontal="right"/>
    </xf>
    <xf numFmtId="0" fontId="7" fillId="4" borderId="3" xfId="0" applyFont="1" applyFill="1" applyBorder="1"/>
    <xf numFmtId="0" fontId="20" fillId="4" borderId="1" xfId="0" applyFont="1" applyFill="1" applyBorder="1"/>
    <xf numFmtId="1" fontId="25" fillId="4" borderId="1" xfId="0" applyNumberFormat="1" applyFont="1" applyFill="1" applyBorder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13" fillId="16" borderId="7" xfId="0" applyFont="1" applyFill="1" applyBorder="1"/>
    <xf numFmtId="0" fontId="13" fillId="6" borderId="7" xfId="0" applyFont="1" applyFill="1" applyBorder="1"/>
    <xf numFmtId="164" fontId="7" fillId="6" borderId="7" xfId="1" applyFont="1" applyFill="1" applyBorder="1"/>
    <xf numFmtId="0" fontId="13" fillId="16" borderId="6" xfId="0" applyFont="1" applyFill="1" applyBorder="1"/>
    <xf numFmtId="0" fontId="13" fillId="0" borderId="6" xfId="0" applyFont="1" applyBorder="1"/>
    <xf numFmtId="164" fontId="7" fillId="5" borderId="6" xfId="1" applyFont="1" applyFill="1" applyBorder="1"/>
    <xf numFmtId="0" fontId="7" fillId="8" borderId="1" xfId="0" applyFont="1" applyFill="1" applyBorder="1"/>
    <xf numFmtId="0" fontId="7" fillId="23" borderId="1" xfId="0" applyFont="1" applyFill="1" applyBorder="1"/>
    <xf numFmtId="0" fontId="13" fillId="23" borderId="1" xfId="0" applyFont="1" applyFill="1" applyBorder="1"/>
    <xf numFmtId="2" fontId="7" fillId="8" borderId="0" xfId="0" applyNumberFormat="1" applyFont="1" applyFill="1"/>
    <xf numFmtId="0" fontId="20" fillId="0" borderId="1" xfId="0" applyFont="1" applyBorder="1" applyAlignment="1">
      <alignment wrapText="1"/>
    </xf>
    <xf numFmtId="164" fontId="13" fillId="16" borderId="7" xfId="0" applyNumberFormat="1" applyFont="1" applyFill="1" applyBorder="1"/>
    <xf numFmtId="164" fontId="5" fillId="0" borderId="14" xfId="1" applyFont="1" applyBorder="1"/>
    <xf numFmtId="164" fontId="0" fillId="0" borderId="1" xfId="1" applyFont="1" applyBorder="1"/>
    <xf numFmtId="164" fontId="5" fillId="0" borderId="14" xfId="1" applyFont="1" applyFill="1" applyBorder="1"/>
    <xf numFmtId="164" fontId="42" fillId="0" borderId="1" xfId="1" applyFont="1" applyBorder="1" applyAlignment="1">
      <alignment vertical="top"/>
    </xf>
    <xf numFmtId="15" fontId="0" fillId="0" borderId="0" xfId="0" applyNumberFormat="1"/>
    <xf numFmtId="164" fontId="0" fillId="0" borderId="0" xfId="0" applyNumberFormat="1"/>
    <xf numFmtId="0" fontId="0" fillId="0" borderId="7" xfId="0" applyBorder="1"/>
    <xf numFmtId="0" fontId="2" fillId="0" borderId="0" xfId="0" applyFont="1"/>
    <xf numFmtId="164" fontId="13" fillId="16" borderId="0" xfId="0" applyNumberFormat="1" applyFont="1" applyFill="1"/>
    <xf numFmtId="0" fontId="2" fillId="16" borderId="0" xfId="0" applyFont="1" applyFill="1"/>
    <xf numFmtId="164" fontId="0" fillId="16" borderId="0" xfId="1" applyFont="1" applyFill="1" applyBorder="1"/>
    <xf numFmtId="164" fontId="2" fillId="16" borderId="0" xfId="0" applyNumberFormat="1" applyFont="1" applyFill="1"/>
    <xf numFmtId="164" fontId="2" fillId="0" borderId="0" xfId="0" applyNumberFormat="1" applyFont="1"/>
    <xf numFmtId="164" fontId="0" fillId="0" borderId="0" xfId="1" applyFont="1" applyFill="1" applyBorder="1" applyAlignment="1">
      <alignment vertical="top"/>
    </xf>
    <xf numFmtId="14" fontId="12" fillId="24" borderId="1" xfId="0" applyNumberFormat="1" applyFont="1" applyFill="1" applyBorder="1" applyAlignment="1">
      <alignment horizontal="left"/>
    </xf>
    <xf numFmtId="14" fontId="12" fillId="24" borderId="3" xfId="0" applyNumberFormat="1" applyFont="1" applyFill="1" applyBorder="1" applyAlignment="1">
      <alignment horizontal="left"/>
    </xf>
    <xf numFmtId="0" fontId="12" fillId="24" borderId="3" xfId="0" applyFont="1" applyFill="1" applyBorder="1"/>
    <xf numFmtId="1" fontId="12" fillId="24" borderId="1" xfId="0" applyNumberFormat="1" applyFont="1" applyFill="1" applyBorder="1" applyAlignment="1">
      <alignment horizontal="center"/>
    </xf>
    <xf numFmtId="0" fontId="12" fillId="24" borderId="1" xfId="0" applyFont="1" applyFill="1" applyBorder="1" applyAlignment="1">
      <alignment horizontal="left"/>
    </xf>
    <xf numFmtId="0" fontId="0" fillId="18" borderId="1" xfId="0" applyFill="1" applyBorder="1"/>
    <xf numFmtId="164" fontId="12" fillId="24" borderId="1" xfId="0" applyNumberFormat="1" applyFont="1" applyFill="1" applyBorder="1" applyAlignment="1">
      <alignment horizontal="right"/>
    </xf>
    <xf numFmtId="0" fontId="20" fillId="24" borderId="1" xfId="0" applyFont="1" applyFill="1" applyBorder="1"/>
    <xf numFmtId="0" fontId="12" fillId="24" borderId="1" xfId="0" applyFont="1" applyFill="1" applyBorder="1"/>
    <xf numFmtId="14" fontId="12" fillId="24" borderId="1" xfId="0" applyNumberFormat="1" applyFont="1" applyFill="1" applyBorder="1" applyAlignment="1">
      <alignment horizontal="center"/>
    </xf>
    <xf numFmtId="164" fontId="12" fillId="24" borderId="1" xfId="0" applyNumberFormat="1" applyFont="1" applyFill="1" applyBorder="1"/>
    <xf numFmtId="49" fontId="0" fillId="3" borderId="1" xfId="0" applyNumberFormat="1" applyFill="1" applyBorder="1" applyAlignment="1">
      <alignment vertical="top"/>
    </xf>
    <xf numFmtId="0" fontId="13" fillId="3" borderId="1" xfId="0" applyFont="1" applyFill="1" applyBorder="1" applyAlignment="1">
      <alignment wrapText="1"/>
    </xf>
    <xf numFmtId="2" fontId="13" fillId="3" borderId="1" xfId="0" applyNumberFormat="1" applyFont="1" applyFill="1" applyBorder="1"/>
    <xf numFmtId="0" fontId="13" fillId="3" borderId="7" xfId="0" applyFont="1" applyFill="1" applyBorder="1"/>
    <xf numFmtId="164" fontId="0" fillId="3" borderId="1" xfId="1" applyFont="1" applyFill="1" applyBorder="1" applyAlignment="1">
      <alignment vertical="top"/>
    </xf>
    <xf numFmtId="49" fontId="0" fillId="23" borderId="1" xfId="0" applyNumberFormat="1" applyFill="1" applyBorder="1" applyAlignment="1">
      <alignment vertical="top"/>
    </xf>
    <xf numFmtId="0" fontId="13" fillId="23" borderId="1" xfId="0" applyFont="1" applyFill="1" applyBorder="1" applyAlignment="1">
      <alignment wrapText="1"/>
    </xf>
    <xf numFmtId="2" fontId="13" fillId="23" borderId="1" xfId="0" applyNumberFormat="1" applyFont="1" applyFill="1" applyBorder="1"/>
    <xf numFmtId="0" fontId="0" fillId="23" borderId="7" xfId="0" applyFill="1" applyBorder="1"/>
    <xf numFmtId="0" fontId="0" fillId="23" borderId="1" xfId="0" applyFill="1" applyBorder="1"/>
    <xf numFmtId="0" fontId="1" fillId="0" borderId="0" xfId="0" applyFont="1"/>
    <xf numFmtId="0" fontId="0" fillId="0" borderId="15" xfId="0" applyBorder="1"/>
    <xf numFmtId="0" fontId="0" fillId="0" borderId="2" xfId="0" applyBorder="1"/>
    <xf numFmtId="0" fontId="1" fillId="4" borderId="1" xfId="0" applyFont="1" applyFill="1" applyBorder="1"/>
    <xf numFmtId="0" fontId="0" fillId="2" borderId="1" xfId="0" applyFill="1" applyBorder="1"/>
    <xf numFmtId="0" fontId="12" fillId="24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7" borderId="0" xfId="0" applyFont="1" applyFill="1"/>
    <xf numFmtId="164" fontId="1" fillId="27" borderId="0" xfId="0" applyNumberFormat="1" applyFont="1" applyFill="1"/>
    <xf numFmtId="0" fontId="1" fillId="2" borderId="3" xfId="0" applyFont="1" applyFill="1" applyBorder="1"/>
    <xf numFmtId="0" fontId="0" fillId="0" borderId="3" xfId="0" applyBorder="1"/>
    <xf numFmtId="0" fontId="12" fillId="0" borderId="3" xfId="0" applyFont="1" applyBorder="1"/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 applyAlignment="1">
      <alignment horizontal="right"/>
    </xf>
    <xf numFmtId="164" fontId="1" fillId="26" borderId="1" xfId="0" applyNumberFormat="1" applyFont="1" applyFill="1" applyBorder="1"/>
    <xf numFmtId="0" fontId="43" fillId="25" borderId="3" xfId="0" applyFont="1" applyFill="1" applyBorder="1" applyAlignment="1">
      <alignment horizontal="left"/>
    </xf>
    <xf numFmtId="14" fontId="43" fillId="25" borderId="1" xfId="0" applyNumberFormat="1" applyFont="1" applyFill="1" applyBorder="1" applyAlignment="1">
      <alignment horizontal="left"/>
    </xf>
    <xf numFmtId="0" fontId="43" fillId="25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49" fontId="1" fillId="4" borderId="1" xfId="0" applyNumberFormat="1" applyFont="1" applyFill="1" applyBorder="1" applyAlignment="1">
      <alignment vertical="top"/>
    </xf>
    <xf numFmtId="0" fontId="44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0" fontId="0" fillId="3" borderId="1" xfId="0" applyFill="1" applyBorder="1" applyAlignment="1">
      <alignment wrapText="1"/>
    </xf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7" xfId="0" applyFill="1" applyBorder="1"/>
    <xf numFmtId="164" fontId="0" fillId="3" borderId="1" xfId="1" applyFont="1" applyFill="1" applyBorder="1" applyAlignment="1"/>
    <xf numFmtId="0" fontId="44" fillId="3" borderId="1" xfId="0" applyFont="1" applyFill="1" applyBorder="1"/>
    <xf numFmtId="164" fontId="44" fillId="3" borderId="1" xfId="1" applyFont="1" applyFill="1" applyBorder="1" applyAlignment="1"/>
    <xf numFmtId="0" fontId="0" fillId="3" borderId="1" xfId="0" applyFill="1" applyBorder="1"/>
    <xf numFmtId="2" fontId="0" fillId="4" borderId="1" xfId="0" applyNumberForma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/>
    </xf>
    <xf numFmtId="2" fontId="44" fillId="4" borderId="1" xfId="1" applyNumberFormat="1" applyFont="1" applyFill="1" applyBorder="1" applyAlignment="1">
      <alignment horizontal="right"/>
    </xf>
    <xf numFmtId="0" fontId="43" fillId="2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43" fillId="25" borderId="1" xfId="0" applyNumberFormat="1" applyFont="1" applyFill="1" applyBorder="1" applyAlignment="1">
      <alignment horizontal="center"/>
    </xf>
    <xf numFmtId="0" fontId="43" fillId="28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43" fillId="28" borderId="1" xfId="0" applyNumberFormat="1" applyFont="1" applyFill="1" applyBorder="1" applyAlignment="1">
      <alignment horizontal="center"/>
    </xf>
    <xf numFmtId="2" fontId="0" fillId="4" borderId="7" xfId="0" applyNumberFormat="1" applyFill="1" applyBorder="1" applyAlignment="1">
      <alignment horizontal="right"/>
    </xf>
    <xf numFmtId="0" fontId="13" fillId="0" borderId="3" xfId="0" applyFont="1" applyBorder="1" applyAlignment="1">
      <alignment horizontal="left" wrapText="1"/>
    </xf>
    <xf numFmtId="0" fontId="13" fillId="6" borderId="3" xfId="0" applyFont="1" applyFill="1" applyBorder="1" applyAlignment="1">
      <alignment horizontal="left" wrapText="1"/>
    </xf>
    <xf numFmtId="0" fontId="13" fillId="23" borderId="3" xfId="0" applyFont="1" applyFill="1" applyBorder="1" applyAlignment="1">
      <alignment horizontal="left" wrapText="1"/>
    </xf>
    <xf numFmtId="0" fontId="13" fillId="7" borderId="3" xfId="0" applyFont="1" applyFill="1" applyBorder="1" applyAlignment="1">
      <alignment horizontal="left" wrapText="1"/>
    </xf>
    <xf numFmtId="0" fontId="40" fillId="0" borderId="3" xfId="0" applyFont="1" applyBorder="1" applyAlignment="1">
      <alignment horizontal="left" wrapText="1"/>
    </xf>
    <xf numFmtId="0" fontId="40" fillId="22" borderId="3" xfId="0" applyFont="1" applyFill="1" applyBorder="1" applyAlignment="1">
      <alignment horizontal="left" wrapText="1"/>
    </xf>
    <xf numFmtId="164" fontId="40" fillId="0" borderId="1" xfId="1" applyFont="1" applyBorder="1" applyAlignment="1">
      <alignment horizontal="left" wrapText="1"/>
    </xf>
    <xf numFmtId="0" fontId="40" fillId="0" borderId="0" xfId="0" applyFont="1" applyAlignment="1">
      <alignment horizontal="left" wrapText="1"/>
    </xf>
    <xf numFmtId="0" fontId="13" fillId="23" borderId="1" xfId="0" applyFont="1" applyFill="1" applyBorder="1" applyAlignment="1">
      <alignment horizontal="left" wrapText="1"/>
    </xf>
    <xf numFmtId="1" fontId="13" fillId="23" borderId="1" xfId="0" applyNumberFormat="1" applyFont="1" applyFill="1" applyBorder="1" applyAlignment="1">
      <alignment horizontal="left" wrapText="1"/>
    </xf>
    <xf numFmtId="2" fontId="13" fillId="23" borderId="1" xfId="0" applyNumberFormat="1" applyFont="1" applyFill="1" applyBorder="1" applyAlignment="1">
      <alignment horizontal="right" wrapText="1"/>
    </xf>
    <xf numFmtId="164" fontId="5" fillId="0" borderId="1" xfId="1" applyFont="1" applyBorder="1"/>
    <xf numFmtId="164" fontId="5" fillId="0" borderId="1" xfId="1" applyFont="1" applyFill="1" applyBorder="1"/>
    <xf numFmtId="0" fontId="5" fillId="0" borderId="1" xfId="0" applyFont="1" applyBorder="1"/>
    <xf numFmtId="164" fontId="0" fillId="0" borderId="0" xfId="1" applyFont="1" applyFill="1"/>
    <xf numFmtId="164" fontId="2" fillId="0" borderId="1" xfId="1" applyFont="1" applyBorder="1"/>
    <xf numFmtId="164" fontId="27" fillId="0" borderId="1" xfId="1" applyFont="1" applyFill="1" applyBorder="1" applyAlignment="1">
      <alignment horizontal="right"/>
    </xf>
    <xf numFmtId="164" fontId="27" fillId="0" borderId="1" xfId="1" applyFont="1" applyFill="1" applyBorder="1"/>
    <xf numFmtId="164" fontId="2" fillId="0" borderId="1" xfId="1" applyFont="1" applyFill="1" applyBorder="1"/>
    <xf numFmtId="0" fontId="12" fillId="0" borderId="1" xfId="0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2" fillId="27" borderId="1" xfId="0" applyFont="1" applyFill="1" applyBorder="1" applyAlignment="1">
      <alignment horizontal="right" vertical="center" wrapText="1"/>
    </xf>
    <xf numFmtId="0" fontId="12" fillId="11" borderId="1" xfId="0" applyFont="1" applyFill="1" applyBorder="1" applyAlignment="1">
      <alignment horizontal="right" vertical="center" wrapText="1"/>
    </xf>
    <xf numFmtId="4" fontId="12" fillId="11" borderId="1" xfId="0" applyNumberFormat="1" applyFont="1" applyFill="1" applyBorder="1" applyAlignment="1">
      <alignment horizontal="right" vertical="center" wrapText="1"/>
    </xf>
    <xf numFmtId="0" fontId="14" fillId="11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3" fillId="19" borderId="1" xfId="0" applyFont="1" applyFill="1" applyBorder="1" applyAlignment="1">
      <alignment horizontal="right" vertical="center" wrapText="1"/>
    </xf>
    <xf numFmtId="4" fontId="14" fillId="19" borderId="1" xfId="0" applyNumberFormat="1" applyFont="1" applyFill="1" applyBorder="1" applyAlignment="1">
      <alignment horizontal="right" vertical="center"/>
    </xf>
    <xf numFmtId="14" fontId="13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" fontId="13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/>
    </xf>
    <xf numFmtId="0" fontId="12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/>
    </xf>
    <xf numFmtId="0" fontId="12" fillId="23" borderId="1" xfId="0" applyFont="1" applyFill="1" applyBorder="1" applyAlignment="1">
      <alignment horizontal="right" vertical="center" wrapText="1"/>
    </xf>
    <xf numFmtId="164" fontId="12" fillId="30" borderId="1" xfId="0" applyNumberFormat="1" applyFont="1" applyFill="1" applyBorder="1" applyAlignment="1">
      <alignment horizontal="right"/>
    </xf>
    <xf numFmtId="0" fontId="14" fillId="23" borderId="1" xfId="0" applyFont="1" applyFill="1" applyBorder="1" applyAlignment="1">
      <alignment horizontal="right" vertical="center"/>
    </xf>
    <xf numFmtId="164" fontId="0" fillId="4" borderId="1" xfId="1" applyFont="1" applyFill="1" applyBorder="1" applyAlignment="1">
      <alignment horizontal="right"/>
    </xf>
    <xf numFmtId="0" fontId="30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5" fillId="7" borderId="1" xfId="0" applyFont="1" applyFill="1" applyBorder="1" applyAlignment="1">
      <alignment wrapText="1"/>
    </xf>
    <xf numFmtId="15" fontId="45" fillId="29" borderId="1" xfId="0" applyNumberFormat="1" applyFont="1" applyFill="1" applyBorder="1"/>
    <xf numFmtId="164" fontId="0" fillId="0" borderId="1" xfId="1" applyFont="1" applyFill="1" applyBorder="1" applyAlignment="1"/>
    <xf numFmtId="0" fontId="0" fillId="20" borderId="1" xfId="0" applyFill="1" applyBorder="1"/>
    <xf numFmtId="0" fontId="1" fillId="20" borderId="1" xfId="0" applyFont="1" applyFill="1" applyBorder="1"/>
    <xf numFmtId="164" fontId="1" fillId="20" borderId="1" xfId="1" applyFont="1" applyFill="1" applyBorder="1"/>
    <xf numFmtId="0" fontId="1" fillId="18" borderId="1" xfId="0" applyFont="1" applyFill="1" applyBorder="1"/>
    <xf numFmtId="164" fontId="5" fillId="0" borderId="0" xfId="1" applyFont="1" applyFill="1" applyBorder="1"/>
    <xf numFmtId="4" fontId="12" fillId="27" borderId="1" xfId="0" applyNumberFormat="1" applyFont="1" applyFill="1" applyBorder="1" applyAlignment="1">
      <alignment horizontal="right" vertical="center" wrapText="1"/>
    </xf>
    <xf numFmtId="0" fontId="14" fillId="27" borderId="1" xfId="0" applyFont="1" applyFill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center"/>
    </xf>
    <xf numFmtId="0" fontId="1" fillId="20" borderId="3" xfId="0" applyFont="1" applyFill="1" applyBorder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0" xfId="1" applyFont="1" applyFill="1" applyBorder="1"/>
    <xf numFmtId="0" fontId="24" fillId="0" borderId="0" xfId="0" applyFont="1"/>
    <xf numFmtId="0" fontId="24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right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" fontId="12" fillId="0" borderId="0" xfId="0" applyNumberFormat="1" applyFont="1" applyAlignment="1">
      <alignment horizontal="right"/>
    </xf>
    <xf numFmtId="4" fontId="13" fillId="0" borderId="0" xfId="1" applyNumberFormat="1" applyFont="1" applyFill="1" applyBorder="1" applyAlignment="1"/>
    <xf numFmtId="4" fontId="13" fillId="0" borderId="0" xfId="1" applyNumberFormat="1" applyFont="1" applyFill="1" applyBorder="1"/>
    <xf numFmtId="0" fontId="34" fillId="0" borderId="0" xfId="0" applyFont="1"/>
    <xf numFmtId="0" fontId="35" fillId="0" borderId="0" xfId="0" applyFont="1"/>
    <xf numFmtId="164" fontId="34" fillId="0" borderId="0" xfId="0" applyNumberFormat="1" applyFont="1"/>
    <xf numFmtId="0" fontId="36" fillId="0" borderId="0" xfId="0" applyFont="1"/>
    <xf numFmtId="164" fontId="36" fillId="0" borderId="0" xfId="0" applyNumberFormat="1" applyFont="1"/>
    <xf numFmtId="0" fontId="37" fillId="0" borderId="0" xfId="0" applyFont="1"/>
    <xf numFmtId="164" fontId="37" fillId="0" borderId="0" xfId="0" applyNumberFormat="1" applyFont="1"/>
    <xf numFmtId="0" fontId="32" fillId="0" borderId="0" xfId="0" applyFont="1" applyAlignment="1">
      <alignment wrapText="1"/>
    </xf>
    <xf numFmtId="0" fontId="32" fillId="0" borderId="0" xfId="0" applyFont="1"/>
    <xf numFmtId="164" fontId="31" fillId="0" borderId="0" xfId="1" applyFont="1" applyFill="1" applyBorder="1"/>
    <xf numFmtId="4" fontId="1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33" fillId="0" borderId="0" xfId="0" applyFont="1" applyAlignment="1">
      <alignment vertical="center"/>
    </xf>
    <xf numFmtId="2" fontId="32" fillId="0" borderId="0" xfId="0" applyNumberFormat="1" applyFont="1"/>
    <xf numFmtId="164" fontId="31" fillId="0" borderId="0" xfId="1" applyFont="1" applyFill="1" applyBorder="1" applyAlignment="1">
      <alignment horizontal="right" vertical="center"/>
    </xf>
    <xf numFmtId="0" fontId="19" fillId="0" borderId="0" xfId="0" applyFont="1"/>
    <xf numFmtId="164" fontId="19" fillId="0" borderId="0" xfId="0" applyNumberFormat="1" applyFont="1"/>
    <xf numFmtId="4" fontId="9" fillId="0" borderId="0" xfId="0" applyNumberFormat="1" applyFont="1" applyAlignment="1">
      <alignment horizontal="right" vertical="center"/>
    </xf>
    <xf numFmtId="2" fontId="7" fillId="0" borderId="0" xfId="0" applyNumberFormat="1" applyFont="1"/>
    <xf numFmtId="4" fontId="5" fillId="0" borderId="0" xfId="0" applyNumberFormat="1" applyFont="1"/>
    <xf numFmtId="49" fontId="0" fillId="0" borderId="0" xfId="0" applyNumberFormat="1"/>
    <xf numFmtId="0" fontId="13" fillId="0" borderId="0" xfId="0" applyFont="1" applyAlignment="1">
      <alignment horizontal="right" vertical="center"/>
    </xf>
    <xf numFmtId="4" fontId="15" fillId="0" borderId="0" xfId="0" applyNumberFormat="1" applyFont="1"/>
    <xf numFmtId="0" fontId="7" fillId="0" borderId="16" xfId="0" applyFont="1" applyBorder="1"/>
    <xf numFmtId="0" fontId="3" fillId="0" borderId="0" xfId="0" applyFont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 wrapText="1"/>
    </xf>
    <xf numFmtId="0" fontId="46" fillId="0" borderId="0" xfId="0" applyFont="1"/>
    <xf numFmtId="0" fontId="12" fillId="18" borderId="3" xfId="0" applyFont="1" applyFill="1" applyBorder="1"/>
    <xf numFmtId="14" fontId="12" fillId="18" borderId="1" xfId="0" applyNumberFormat="1" applyFont="1" applyFill="1" applyBorder="1" applyAlignment="1">
      <alignment horizontal="center"/>
    </xf>
    <xf numFmtId="0" fontId="12" fillId="18" borderId="1" xfId="0" applyFont="1" applyFill="1" applyBorder="1"/>
    <xf numFmtId="164" fontId="0" fillId="0" borderId="0" xfId="0" applyNumberFormat="1" applyAlignment="1">
      <alignment horizontal="center"/>
    </xf>
    <xf numFmtId="164" fontId="2" fillId="31" borderId="1" xfId="1" applyFont="1" applyFill="1" applyBorder="1" applyAlignment="1">
      <alignment vertical="top"/>
    </xf>
    <xf numFmtId="164" fontId="2" fillId="31" borderId="1" xfId="1" applyFont="1" applyFill="1" applyBorder="1"/>
    <xf numFmtId="0" fontId="9" fillId="20" borderId="1" xfId="0" applyFont="1" applyFill="1" applyBorder="1" applyAlignment="1">
      <alignment horizontal="left" vertical="center"/>
    </xf>
    <xf numFmtId="0" fontId="12" fillId="7" borderId="0" xfId="0" applyFont="1" applyFill="1" applyAlignment="1">
      <alignment horizontal="right" vertical="center" wrapText="1"/>
    </xf>
    <xf numFmtId="0" fontId="12" fillId="16" borderId="0" xfId="0" applyFont="1" applyFill="1" applyAlignment="1">
      <alignment horizontal="right" vertical="center" wrapText="1"/>
    </xf>
    <xf numFmtId="0" fontId="9" fillId="13" borderId="0" xfId="0" applyFont="1" applyFill="1" applyAlignment="1">
      <alignment vertical="center"/>
    </xf>
    <xf numFmtId="0" fontId="26" fillId="4" borderId="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164" fontId="41" fillId="7" borderId="7" xfId="1" applyFont="1" applyFill="1" applyBorder="1" applyAlignment="1">
      <alignment horizontal="center"/>
    </xf>
    <xf numFmtId="164" fontId="41" fillId="7" borderId="8" xfId="1" applyFont="1" applyFill="1" applyBorder="1" applyAlignment="1">
      <alignment horizontal="center"/>
    </xf>
    <xf numFmtId="164" fontId="41" fillId="7" borderId="6" xfId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AFFE7"/>
      <color rgb="FF73FEFF"/>
      <color rgb="FFFFE9EA"/>
      <color rgb="FFE9FFE0"/>
      <color rgb="FFFF8AD8"/>
      <color rgb="FFFFD7E9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64</xdr:row>
          <xdr:rowOff>38100</xdr:rowOff>
        </xdr:from>
        <xdr:to>
          <xdr:col>6</xdr:col>
          <xdr:colOff>355600</xdr:colOff>
          <xdr:row>82</xdr:row>
          <xdr:rowOff>165100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4AA79861-E3B2-FB7F-33AA-4C66F98579F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Income and expenditure 21_22 '!$A$57:$E$69" spid="_x0000_s291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0" y="14528800"/>
              <a:ext cx="8191500" cy="3784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10</xdr:row>
          <xdr:rowOff>114300</xdr:rowOff>
        </xdr:from>
        <xdr:to>
          <xdr:col>4</xdr:col>
          <xdr:colOff>152400</xdr:colOff>
          <xdr:row>64</xdr:row>
          <xdr:rowOff>12700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5974F663-A32E-862E-461A-36D949D9342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Income and expenditure 21_22 '!$G$59:$J$101" spid="_x0000_s2915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41300" y="3632200"/>
              <a:ext cx="6197600" cy="108712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84</xdr:row>
          <xdr:rowOff>50800</xdr:rowOff>
        </xdr:from>
        <xdr:to>
          <xdr:col>3</xdr:col>
          <xdr:colOff>787400</xdr:colOff>
          <xdr:row>93</xdr:row>
          <xdr:rowOff>152400</xdr:rowOff>
        </xdr:to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D75D6F82-C8D2-26B9-4BC0-1088D29683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Income and expenditure 21_22 '!$C$71:$E$78" spid="_x0000_s2915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65100" y="18605500"/>
              <a:ext cx="6083300" cy="1930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95</xdr:row>
          <xdr:rowOff>50800</xdr:rowOff>
        </xdr:from>
        <xdr:to>
          <xdr:col>2</xdr:col>
          <xdr:colOff>647700</xdr:colOff>
          <xdr:row>112</xdr:row>
          <xdr:rowOff>127000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AF52AF0B-D941-FDCF-7F4F-2AF8943D35E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Income and expenditure 21_22 '!$R$59:$S$70" spid="_x0000_s2915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41300" y="20840700"/>
              <a:ext cx="5041900" cy="3530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sonbramall/Documents/Documents%20&#8211;%20Alison&#8217;s%20MacBook%20Air%20(2)/Easton%20PC/Accounts%20/Accounts%2020_21/Auditors%20folder/Easton%20pc%20VAT%2020_21%2016_4_21%20-%20March%2021%20stat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and expenditure "/>
      <sheetName val="AGAR explanations 20_21"/>
      <sheetName val="Assets register"/>
    </sheetNames>
    <sheetDataSet>
      <sheetData sheetId="0" refreshError="1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lison Bramall" id="{974BF6C8-720E-E447-924B-0FDC7F30439D}" userId="1c17e314af2fa050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2" dT="2021-01-12T12:06:33.55" personId="{974BF6C8-720E-E447-924B-0FDC7F30439D}" id="{25DE81BA-1993-9E47-B4C2-449058F3768F}">
    <text>Payroll admin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67333-B6D4-E447-9FEA-DE194144B403}">
  <sheetPr>
    <pageSetUpPr fitToPage="1"/>
  </sheetPr>
  <dimension ref="A1:AS168"/>
  <sheetViews>
    <sheetView topLeftCell="Y1" workbookViewId="0">
      <pane ySplit="2410" topLeftCell="A67" activePane="bottomLeft"/>
      <selection activeCell="H18" sqref="H18"/>
      <selection pane="bottomLeft" activeCell="E99" sqref="E99:E147"/>
    </sheetView>
  </sheetViews>
  <sheetFormatPr defaultColWidth="10.6640625" defaultRowHeight="18.5"/>
  <cols>
    <col min="1" max="1" width="12.1640625" customWidth="1"/>
    <col min="2" max="2" width="15.5" style="4" customWidth="1"/>
    <col min="3" max="3" width="36.33203125" customWidth="1"/>
    <col min="4" max="4" width="25" customWidth="1"/>
    <col min="5" max="5" width="18.33203125" style="2" customWidth="1"/>
    <col min="6" max="6" width="18.5" customWidth="1"/>
    <col min="7" max="7" width="33.6640625" style="59" customWidth="1"/>
    <col min="8" max="8" width="15.33203125" customWidth="1"/>
    <col min="9" max="9" width="16" customWidth="1"/>
    <col min="10" max="10" width="16.33203125" customWidth="1"/>
    <col min="11" max="11" width="12.1640625" customWidth="1"/>
    <col min="12" max="12" width="9.1640625" customWidth="1"/>
    <col min="13" max="14" width="13.6640625" customWidth="1"/>
    <col min="15" max="17" width="13.6640625" style="10" customWidth="1"/>
    <col min="18" max="18" width="47.6640625" style="10" customWidth="1"/>
    <col min="19" max="19" width="18.33203125" style="10" customWidth="1"/>
    <col min="20" max="21" width="13.6640625" style="10" customWidth="1"/>
    <col min="22" max="22" width="13.6640625" style="138" customWidth="1"/>
    <col min="23" max="23" width="13.6640625" customWidth="1"/>
    <col min="24" max="27" width="11" customWidth="1"/>
    <col min="28" max="28" width="8.5" customWidth="1"/>
    <col min="29" max="29" width="14" style="132" customWidth="1"/>
    <col min="30" max="32" width="16.6640625" customWidth="1"/>
    <col min="33" max="33" width="16.6640625" style="124" customWidth="1"/>
    <col min="34" max="35" width="16.6640625" customWidth="1"/>
    <col min="36" max="36" width="10.83203125" customWidth="1"/>
    <col min="37" max="37" width="16.5" customWidth="1"/>
    <col min="38" max="38" width="10.83203125" customWidth="1"/>
    <col min="39" max="39" width="13.1640625" customWidth="1"/>
    <col min="40" max="40" width="19.5" customWidth="1"/>
    <col min="41" max="41" width="14.5" style="13" customWidth="1"/>
  </cols>
  <sheetData>
    <row r="1" spans="1:41" s="1" customFormat="1" ht="84">
      <c r="A1" s="17" t="s">
        <v>2</v>
      </c>
      <c r="B1" s="18" t="s">
        <v>6</v>
      </c>
      <c r="C1" s="17" t="s">
        <v>0</v>
      </c>
      <c r="D1" s="17" t="s">
        <v>1</v>
      </c>
      <c r="E1" s="19" t="s">
        <v>5</v>
      </c>
      <c r="F1" s="17" t="s">
        <v>114</v>
      </c>
      <c r="G1" s="17" t="s">
        <v>30</v>
      </c>
      <c r="H1" s="17" t="s">
        <v>3</v>
      </c>
      <c r="I1" s="17" t="s">
        <v>4</v>
      </c>
      <c r="J1" s="20" t="s">
        <v>15</v>
      </c>
      <c r="K1" s="17" t="s">
        <v>75</v>
      </c>
      <c r="L1" s="22" t="s">
        <v>155</v>
      </c>
      <c r="M1" s="21" t="s">
        <v>52</v>
      </c>
      <c r="N1" s="21" t="s">
        <v>160</v>
      </c>
      <c r="O1" s="21" t="s">
        <v>51</v>
      </c>
      <c r="P1" s="21" t="s">
        <v>16</v>
      </c>
      <c r="Q1" s="21" t="s">
        <v>20</v>
      </c>
      <c r="R1" s="21" t="s">
        <v>21</v>
      </c>
      <c r="S1" s="21" t="s">
        <v>17</v>
      </c>
      <c r="T1" s="21" t="s">
        <v>19</v>
      </c>
      <c r="U1" s="21" t="s">
        <v>18</v>
      </c>
      <c r="V1" s="135" t="s">
        <v>50</v>
      </c>
      <c r="W1" s="22" t="s">
        <v>13</v>
      </c>
      <c r="X1" s="22" t="s">
        <v>23</v>
      </c>
      <c r="Y1" s="22" t="s">
        <v>22</v>
      </c>
      <c r="Z1" s="22" t="s">
        <v>44</v>
      </c>
      <c r="AA1" s="22" t="s">
        <v>154</v>
      </c>
      <c r="AB1" s="22" t="s">
        <v>14</v>
      </c>
      <c r="AC1" s="125" t="s">
        <v>45</v>
      </c>
      <c r="AD1" s="22" t="s">
        <v>9</v>
      </c>
      <c r="AE1" s="99" t="s">
        <v>43</v>
      </c>
      <c r="AF1" s="99" t="s">
        <v>42</v>
      </c>
      <c r="AG1" s="118" t="s">
        <v>55</v>
      </c>
      <c r="AH1" s="5" t="s">
        <v>11</v>
      </c>
      <c r="AI1" s="5" t="s">
        <v>10</v>
      </c>
      <c r="AJ1" s="5" t="s">
        <v>12</v>
      </c>
      <c r="AK1" s="5" t="s">
        <v>24</v>
      </c>
      <c r="AL1" s="5" t="s">
        <v>63</v>
      </c>
      <c r="AM1" s="5" t="s">
        <v>25</v>
      </c>
      <c r="AN1" s="11" t="s">
        <v>8</v>
      </c>
      <c r="AO1" s="1" t="s">
        <v>26</v>
      </c>
    </row>
    <row r="2" spans="1:41" s="398" customFormat="1" ht="21">
      <c r="A2" s="399"/>
      <c r="B2" s="400"/>
      <c r="C2" s="399" t="s">
        <v>247</v>
      </c>
      <c r="D2" s="399" t="s">
        <v>249</v>
      </c>
      <c r="E2" s="399"/>
      <c r="F2" s="399" t="s">
        <v>74</v>
      </c>
      <c r="G2" s="399" t="s">
        <v>75</v>
      </c>
      <c r="H2" s="401">
        <f>12.5*5</f>
        <v>62.5</v>
      </c>
      <c r="I2" s="401">
        <v>0</v>
      </c>
      <c r="J2" s="401">
        <f>12.5*5</f>
        <v>62.5</v>
      </c>
      <c r="K2" s="401">
        <f>J2</f>
        <v>62.5</v>
      </c>
      <c r="L2" s="391"/>
      <c r="M2" s="392"/>
      <c r="N2" s="392"/>
      <c r="O2" s="392"/>
      <c r="P2" s="392"/>
      <c r="Q2" s="392"/>
      <c r="R2" s="392"/>
      <c r="S2" s="392"/>
      <c r="T2" s="392"/>
      <c r="U2" s="392"/>
      <c r="V2" s="393"/>
      <c r="W2" s="391"/>
      <c r="X2" s="391"/>
      <c r="Y2" s="391"/>
      <c r="Z2" s="391"/>
      <c r="AA2" s="391"/>
      <c r="AB2" s="391"/>
      <c r="AC2" s="394"/>
      <c r="AD2" s="391"/>
      <c r="AE2" s="395"/>
      <c r="AF2" s="395"/>
      <c r="AG2" s="396"/>
      <c r="AH2" s="395"/>
      <c r="AI2" s="395"/>
      <c r="AJ2" s="395"/>
      <c r="AK2" s="395"/>
      <c r="AL2" s="395"/>
      <c r="AM2" s="395"/>
      <c r="AN2" s="397"/>
    </row>
    <row r="3" spans="1:41">
      <c r="A3" s="23">
        <v>44294</v>
      </c>
      <c r="B3" s="158" t="s">
        <v>68</v>
      </c>
      <c r="C3" s="159" t="s">
        <v>67</v>
      </c>
      <c r="D3" s="159" t="s">
        <v>72</v>
      </c>
      <c r="E3" s="26"/>
      <c r="F3" s="3" t="s">
        <v>74</v>
      </c>
      <c r="G3" s="55" t="s">
        <v>75</v>
      </c>
      <c r="H3" s="60">
        <f>J3</f>
        <v>184.98</v>
      </c>
      <c r="I3" s="25">
        <v>0</v>
      </c>
      <c r="J3" s="198">
        <v>184.98</v>
      </c>
      <c r="K3" s="248">
        <f>J3</f>
        <v>184.98</v>
      </c>
      <c r="L3" s="25"/>
      <c r="M3" s="25"/>
      <c r="N3" s="25"/>
      <c r="O3" s="25"/>
      <c r="P3" s="25"/>
      <c r="Q3" s="25"/>
      <c r="R3" s="25"/>
      <c r="S3" s="25"/>
      <c r="T3" s="25"/>
      <c r="U3" s="60">
        <f>J3</f>
        <v>184.98</v>
      </c>
      <c r="V3" s="25"/>
      <c r="W3" s="25"/>
      <c r="X3" s="25"/>
      <c r="Y3" s="25"/>
      <c r="Z3" s="25"/>
      <c r="AA3" s="25"/>
      <c r="AB3" s="25"/>
      <c r="AC3" s="25"/>
      <c r="AD3" s="25"/>
      <c r="AE3" s="9"/>
      <c r="AF3" s="9"/>
      <c r="AG3" s="9"/>
      <c r="AH3" s="3"/>
      <c r="AI3" s="3"/>
      <c r="AJ3" s="3"/>
      <c r="AK3" s="3"/>
      <c r="AL3" s="3"/>
      <c r="AM3" s="3"/>
      <c r="AN3" s="12"/>
      <c r="AO3" s="110"/>
    </row>
    <row r="4" spans="1:41">
      <c r="A4" s="23">
        <v>44294</v>
      </c>
      <c r="B4" s="158" t="s">
        <v>69</v>
      </c>
      <c r="C4" s="159" t="s">
        <v>70</v>
      </c>
      <c r="D4" s="159" t="s">
        <v>71</v>
      </c>
      <c r="E4" s="26"/>
      <c r="F4" s="3" t="s">
        <v>74</v>
      </c>
      <c r="G4" s="55" t="s">
        <v>75</v>
      </c>
      <c r="H4" s="60">
        <v>35</v>
      </c>
      <c r="I4" s="25">
        <v>0</v>
      </c>
      <c r="J4" s="198">
        <v>35</v>
      </c>
      <c r="K4" s="248">
        <f t="shared" ref="K4:K31" si="0">J4</f>
        <v>35</v>
      </c>
      <c r="L4" s="25"/>
      <c r="M4" s="25"/>
      <c r="N4" s="25"/>
      <c r="O4" s="60">
        <f>J4</f>
        <v>35</v>
      </c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9"/>
      <c r="AF4" s="9"/>
      <c r="AG4" s="9"/>
      <c r="AH4" s="3"/>
      <c r="AI4" s="3"/>
      <c r="AJ4" s="3"/>
      <c r="AK4" s="3"/>
      <c r="AL4" s="3"/>
      <c r="AM4" s="3"/>
      <c r="AN4" s="12"/>
      <c r="AO4" s="110"/>
    </row>
    <row r="5" spans="1:41">
      <c r="A5" s="23">
        <v>44320</v>
      </c>
      <c r="B5" s="169">
        <v>44287</v>
      </c>
      <c r="C5" s="159" t="s">
        <v>73</v>
      </c>
      <c r="D5" s="159" t="s">
        <v>118</v>
      </c>
      <c r="E5" s="26"/>
      <c r="F5" s="158" t="s">
        <v>74</v>
      </c>
      <c r="G5" s="55" t="s">
        <v>75</v>
      </c>
      <c r="H5" s="60">
        <v>292.8</v>
      </c>
      <c r="I5" s="25">
        <v>0</v>
      </c>
      <c r="J5" s="198">
        <f>H5</f>
        <v>292.8</v>
      </c>
      <c r="K5" s="248">
        <f t="shared" si="0"/>
        <v>292.8</v>
      </c>
      <c r="L5" s="25"/>
      <c r="M5" s="25">
        <f>J5</f>
        <v>292.8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9"/>
      <c r="AF5" s="9"/>
      <c r="AG5" s="9"/>
      <c r="AH5" s="3"/>
      <c r="AI5" s="3"/>
      <c r="AJ5" s="3"/>
      <c r="AK5" s="3"/>
      <c r="AL5" s="3"/>
      <c r="AM5" s="3"/>
      <c r="AN5" s="12"/>
      <c r="AO5" s="110"/>
    </row>
    <row r="6" spans="1:41">
      <c r="A6" s="23">
        <v>44306</v>
      </c>
      <c r="B6" s="24">
        <v>11460809160</v>
      </c>
      <c r="C6" s="159" t="s">
        <v>97</v>
      </c>
      <c r="D6" s="159" t="s">
        <v>96</v>
      </c>
      <c r="E6" s="26"/>
      <c r="F6" s="158" t="s">
        <v>74</v>
      </c>
      <c r="G6" s="55" t="s">
        <v>75</v>
      </c>
      <c r="H6" s="60">
        <v>90.73</v>
      </c>
      <c r="I6" s="25">
        <v>0</v>
      </c>
      <c r="J6" s="198">
        <f>H6</f>
        <v>90.73</v>
      </c>
      <c r="K6" s="248">
        <f t="shared" si="0"/>
        <v>90.73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>
        <f>J6</f>
        <v>90.73</v>
      </c>
      <c r="AB6" s="25"/>
      <c r="AC6" s="25"/>
      <c r="AD6" s="25"/>
      <c r="AE6" s="9"/>
      <c r="AF6" s="9"/>
      <c r="AG6" s="9"/>
      <c r="AH6" s="3"/>
      <c r="AI6" s="3"/>
      <c r="AJ6" s="3"/>
      <c r="AK6" s="3"/>
      <c r="AL6" s="3"/>
      <c r="AM6" s="3"/>
      <c r="AN6" s="12"/>
      <c r="AO6" s="110"/>
    </row>
    <row r="7" spans="1:41" s="197" customFormat="1">
      <c r="A7" s="186" t="s">
        <v>100</v>
      </c>
      <c r="B7" s="187"/>
      <c r="C7" s="188"/>
      <c r="D7" s="188"/>
      <c r="E7" s="189"/>
      <c r="F7" s="190"/>
      <c r="G7" s="191"/>
      <c r="H7" s="192"/>
      <c r="I7" s="193"/>
      <c r="J7" s="199"/>
      <c r="K7" s="279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4"/>
      <c r="AF7" s="194"/>
      <c r="AG7" s="194"/>
      <c r="AH7" s="148"/>
      <c r="AI7" s="148"/>
      <c r="AJ7" s="148"/>
      <c r="AK7" s="148"/>
      <c r="AL7" s="148"/>
      <c r="AM7" s="148"/>
      <c r="AN7" s="195"/>
      <c r="AO7" s="196"/>
    </row>
    <row r="8" spans="1:41">
      <c r="A8" s="23"/>
      <c r="B8" s="24" t="s">
        <v>119</v>
      </c>
      <c r="C8" s="159" t="s">
        <v>103</v>
      </c>
      <c r="D8" s="159" t="s">
        <v>112</v>
      </c>
      <c r="E8" s="26"/>
      <c r="F8" s="158" t="s">
        <v>74</v>
      </c>
      <c r="G8" s="55" t="s">
        <v>104</v>
      </c>
      <c r="H8" s="184">
        <v>357.2</v>
      </c>
      <c r="I8" s="25">
        <v>0</v>
      </c>
      <c r="J8" s="200">
        <v>357.2</v>
      </c>
      <c r="K8" s="248">
        <f t="shared" si="0"/>
        <v>357.2</v>
      </c>
      <c r="L8" s="25"/>
      <c r="M8" s="25">
        <f>J8</f>
        <v>357.2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9"/>
      <c r="AF8" s="9"/>
      <c r="AG8" s="9"/>
      <c r="AH8" s="3"/>
      <c r="AI8" s="3"/>
      <c r="AJ8" s="3"/>
      <c r="AK8" s="3"/>
      <c r="AL8" s="3"/>
      <c r="AM8" s="3"/>
      <c r="AN8" s="12"/>
      <c r="AO8" s="110"/>
    </row>
    <row r="9" spans="1:41">
      <c r="A9" s="23"/>
      <c r="B9" s="24" t="s">
        <v>120</v>
      </c>
      <c r="C9" s="159" t="s">
        <v>105</v>
      </c>
      <c r="D9" s="159" t="s">
        <v>116</v>
      </c>
      <c r="E9" s="26"/>
      <c r="F9" s="158" t="s">
        <v>74</v>
      </c>
      <c r="G9" s="55" t="s">
        <v>104</v>
      </c>
      <c r="H9" s="60">
        <f>507+595</f>
        <v>1102</v>
      </c>
      <c r="I9" s="25">
        <f>101.4+119</f>
        <v>220.4</v>
      </c>
      <c r="J9" s="200">
        <v>1322.4</v>
      </c>
      <c r="K9" s="248">
        <f t="shared" si="0"/>
        <v>1322.4</v>
      </c>
      <c r="L9" s="25"/>
      <c r="M9" s="60"/>
      <c r="N9" s="60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9"/>
      <c r="AF9" s="9"/>
      <c r="AG9" s="9">
        <f>J9</f>
        <v>1322.4</v>
      </c>
      <c r="AH9" s="3"/>
      <c r="AI9" s="3"/>
      <c r="AJ9" s="3"/>
      <c r="AK9" s="3"/>
      <c r="AL9" s="3"/>
      <c r="AM9" s="3"/>
      <c r="AN9" s="12"/>
      <c r="AO9" s="110"/>
    </row>
    <row r="10" spans="1:41">
      <c r="A10" s="23"/>
      <c r="B10" s="24">
        <v>348</v>
      </c>
      <c r="C10" s="159" t="s">
        <v>106</v>
      </c>
      <c r="D10" s="159" t="s">
        <v>115</v>
      </c>
      <c r="E10" s="26"/>
      <c r="F10" s="158" t="s">
        <v>74</v>
      </c>
      <c r="G10" s="55" t="s">
        <v>111</v>
      </c>
      <c r="H10" s="60">
        <v>3427.1</v>
      </c>
      <c r="I10" s="25">
        <v>685.42</v>
      </c>
      <c r="J10" s="201">
        <v>4112.5200000000004</v>
      </c>
      <c r="K10" s="248"/>
      <c r="L10" s="248">
        <f>J10</f>
        <v>4112.5200000000004</v>
      </c>
      <c r="M10" s="60"/>
      <c r="N10" s="60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9"/>
      <c r="AF10" s="9"/>
      <c r="AG10" s="9"/>
      <c r="AH10" s="3"/>
      <c r="AI10" s="3"/>
      <c r="AJ10" s="3">
        <f>J10</f>
        <v>4112.5200000000004</v>
      </c>
      <c r="AK10" s="3"/>
      <c r="AL10" s="3"/>
      <c r="AM10" s="3"/>
      <c r="AN10" s="12"/>
      <c r="AO10" s="110"/>
    </row>
    <row r="11" spans="1:41">
      <c r="A11" s="23"/>
      <c r="B11" s="24">
        <v>44361</v>
      </c>
      <c r="C11" s="159" t="s">
        <v>107</v>
      </c>
      <c r="D11" s="159" t="s">
        <v>108</v>
      </c>
      <c r="E11" s="26"/>
      <c r="F11" s="158" t="s">
        <v>74</v>
      </c>
      <c r="G11" s="55" t="s">
        <v>104</v>
      </c>
      <c r="H11" s="60">
        <v>24</v>
      </c>
      <c r="I11" s="25">
        <v>0</v>
      </c>
      <c r="J11" s="198">
        <v>24</v>
      </c>
      <c r="K11" s="248">
        <f t="shared" si="0"/>
        <v>24</v>
      </c>
      <c r="L11" s="25"/>
      <c r="M11" s="25"/>
      <c r="N11" s="25"/>
      <c r="O11" s="25"/>
      <c r="P11" s="25"/>
      <c r="Q11" s="25"/>
      <c r="R11" s="25"/>
      <c r="S11" s="25"/>
      <c r="T11" s="25">
        <f>J11</f>
        <v>24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9"/>
      <c r="AF11" s="9"/>
      <c r="AG11" s="9"/>
      <c r="AH11" s="3"/>
      <c r="AI11" s="3"/>
      <c r="AJ11" s="3"/>
      <c r="AK11" s="3"/>
      <c r="AL11" s="3"/>
      <c r="AM11" s="3"/>
      <c r="AN11" s="12"/>
      <c r="AO11" s="110"/>
    </row>
    <row r="12" spans="1:41">
      <c r="A12" s="23"/>
      <c r="B12" s="24" t="s">
        <v>119</v>
      </c>
      <c r="C12" s="159" t="s">
        <v>109</v>
      </c>
      <c r="D12" s="159" t="s">
        <v>110</v>
      </c>
      <c r="E12" s="26"/>
      <c r="F12" s="158" t="s">
        <v>74</v>
      </c>
      <c r="G12" s="55" t="s">
        <v>104</v>
      </c>
      <c r="H12" s="60">
        <v>150</v>
      </c>
      <c r="I12" s="25">
        <v>0</v>
      </c>
      <c r="J12" s="198">
        <v>150</v>
      </c>
      <c r="K12" s="248">
        <f t="shared" si="0"/>
        <v>150</v>
      </c>
      <c r="L12" s="25"/>
      <c r="M12" s="25"/>
      <c r="N12" s="25"/>
      <c r="O12" s="25"/>
      <c r="P12" s="25"/>
      <c r="Q12" s="25">
        <f>J12</f>
        <v>150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9"/>
      <c r="AF12" s="9"/>
      <c r="AG12" s="9"/>
      <c r="AH12" s="3"/>
      <c r="AI12" s="3"/>
      <c r="AJ12" s="3"/>
      <c r="AK12" s="3"/>
      <c r="AL12" s="3"/>
      <c r="AM12" s="3"/>
      <c r="AN12" s="12"/>
      <c r="AO12" s="110"/>
    </row>
    <row r="13" spans="1:41">
      <c r="A13" s="23"/>
      <c r="B13" s="24" t="s">
        <v>119</v>
      </c>
      <c r="C13" s="159" t="s">
        <v>103</v>
      </c>
      <c r="D13" s="159" t="s">
        <v>113</v>
      </c>
      <c r="E13" s="26"/>
      <c r="F13" s="158" t="s">
        <v>74</v>
      </c>
      <c r="G13" s="55" t="s">
        <v>104</v>
      </c>
      <c r="H13" s="60">
        <v>325</v>
      </c>
      <c r="I13" s="25">
        <v>0</v>
      </c>
      <c r="J13" s="198">
        <v>325</v>
      </c>
      <c r="K13" s="248">
        <f t="shared" si="0"/>
        <v>325</v>
      </c>
      <c r="L13" s="25"/>
      <c r="M13" s="25">
        <f>J13</f>
        <v>325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9"/>
      <c r="AF13" s="9"/>
      <c r="AG13" s="9"/>
      <c r="AH13" s="3"/>
      <c r="AI13" s="3"/>
      <c r="AJ13" s="3"/>
      <c r="AK13" s="3"/>
      <c r="AL13" s="3"/>
      <c r="AM13" s="3"/>
      <c r="AN13" s="12"/>
      <c r="AO13" s="110"/>
    </row>
    <row r="14" spans="1:41" s="247" customFormat="1">
      <c r="A14" s="235" t="s">
        <v>133</v>
      </c>
      <c r="B14" s="236"/>
      <c r="C14" s="237"/>
      <c r="D14" s="237"/>
      <c r="E14" s="238"/>
      <c r="F14" s="239"/>
      <c r="G14" s="240"/>
      <c r="H14" s="241"/>
      <c r="I14" s="93"/>
      <c r="J14" s="199"/>
      <c r="K14" s="279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243"/>
      <c r="AF14" s="243"/>
      <c r="AG14" s="243"/>
      <c r="AH14" s="244"/>
      <c r="AI14" s="244"/>
      <c r="AJ14" s="244"/>
      <c r="AK14" s="244"/>
      <c r="AL14" s="244"/>
      <c r="AM14" s="244"/>
      <c r="AN14" s="245"/>
      <c r="AO14" s="246"/>
    </row>
    <row r="15" spans="1:41">
      <c r="A15" s="23"/>
      <c r="B15" s="24"/>
      <c r="C15" s="159" t="s">
        <v>128</v>
      </c>
      <c r="D15" s="159" t="s">
        <v>129</v>
      </c>
      <c r="E15" s="26"/>
      <c r="F15" s="158" t="s">
        <v>74</v>
      </c>
      <c r="G15" s="55" t="s">
        <v>104</v>
      </c>
      <c r="H15" s="60">
        <v>110</v>
      </c>
      <c r="I15" s="25">
        <v>0</v>
      </c>
      <c r="J15" s="198">
        <v>110</v>
      </c>
      <c r="K15" s="248">
        <f t="shared" si="0"/>
        <v>110</v>
      </c>
      <c r="L15" s="25"/>
      <c r="M15" s="25"/>
      <c r="N15" s="25"/>
      <c r="O15" s="25"/>
      <c r="P15" s="25"/>
      <c r="Q15" s="25"/>
      <c r="R15" s="248">
        <f>J15</f>
        <v>110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9"/>
      <c r="AF15" s="9"/>
      <c r="AG15" s="9"/>
      <c r="AH15" s="3"/>
      <c r="AI15" s="3"/>
      <c r="AJ15" s="3"/>
      <c r="AK15" s="3"/>
      <c r="AL15" s="3"/>
      <c r="AM15" s="3"/>
      <c r="AN15" s="12"/>
      <c r="AO15" s="110"/>
    </row>
    <row r="16" spans="1:41">
      <c r="A16" s="23"/>
      <c r="B16" s="24"/>
      <c r="C16" s="159" t="s">
        <v>73</v>
      </c>
      <c r="D16" s="159" t="s">
        <v>130</v>
      </c>
      <c r="E16" s="26"/>
      <c r="F16" s="158" t="s">
        <v>74</v>
      </c>
      <c r="G16" s="55" t="s">
        <v>104</v>
      </c>
      <c r="H16" s="60">
        <v>325</v>
      </c>
      <c r="I16" s="25">
        <v>0</v>
      </c>
      <c r="J16" s="198">
        <f>H16</f>
        <v>325</v>
      </c>
      <c r="K16" s="248">
        <f t="shared" si="0"/>
        <v>325</v>
      </c>
      <c r="L16" s="25"/>
      <c r="M16" s="248">
        <f>J16</f>
        <v>325</v>
      </c>
      <c r="N16" s="248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9"/>
      <c r="AF16" s="9"/>
      <c r="AG16" s="9"/>
      <c r="AH16" s="3"/>
      <c r="AI16" s="3"/>
      <c r="AJ16" s="3"/>
      <c r="AK16" s="3"/>
      <c r="AL16" s="3"/>
      <c r="AM16" s="3"/>
      <c r="AN16" s="12"/>
      <c r="AO16" s="110"/>
    </row>
    <row r="17" spans="1:41">
      <c r="A17" s="23"/>
      <c r="B17" s="24"/>
      <c r="C17" s="159" t="s">
        <v>138</v>
      </c>
      <c r="D17" s="159" t="s">
        <v>139</v>
      </c>
      <c r="E17" s="26"/>
      <c r="F17" s="158" t="s">
        <v>74</v>
      </c>
      <c r="G17" s="55" t="s">
        <v>104</v>
      </c>
      <c r="H17" s="60">
        <v>39.5</v>
      </c>
      <c r="I17" s="25">
        <v>0</v>
      </c>
      <c r="J17" s="198">
        <f>H17</f>
        <v>39.5</v>
      </c>
      <c r="K17" s="248">
        <f t="shared" si="0"/>
        <v>39.5</v>
      </c>
      <c r="L17" s="25"/>
      <c r="M17" s="25"/>
      <c r="N17" s="25"/>
      <c r="O17" s="248">
        <f>J17</f>
        <v>39.5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9"/>
      <c r="AF17" s="9"/>
      <c r="AG17" s="9"/>
      <c r="AH17" s="3"/>
      <c r="AI17" s="3"/>
      <c r="AJ17" s="3"/>
      <c r="AK17" s="3"/>
      <c r="AL17" s="3"/>
      <c r="AM17" s="3"/>
      <c r="AN17" s="12"/>
      <c r="AO17" s="110"/>
    </row>
    <row r="18" spans="1:41">
      <c r="A18" s="23"/>
      <c r="B18" s="24"/>
      <c r="C18" s="159" t="s">
        <v>73</v>
      </c>
      <c r="D18" s="159" t="s">
        <v>131</v>
      </c>
      <c r="E18" s="26"/>
      <c r="F18" s="158" t="s">
        <v>74</v>
      </c>
      <c r="G18" s="55" t="s">
        <v>104</v>
      </c>
      <c r="H18" s="60">
        <f>325</f>
        <v>325</v>
      </c>
      <c r="I18" s="25">
        <v>0</v>
      </c>
      <c r="J18" s="198">
        <f>H18</f>
        <v>325</v>
      </c>
      <c r="K18" s="248">
        <f t="shared" si="0"/>
        <v>325</v>
      </c>
      <c r="L18" s="25"/>
      <c r="M18" s="248">
        <f>J18</f>
        <v>325</v>
      </c>
      <c r="N18" s="248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9"/>
      <c r="AF18" s="9"/>
      <c r="AG18" s="9"/>
      <c r="AH18" s="3"/>
      <c r="AI18" s="3"/>
      <c r="AJ18" s="3"/>
      <c r="AK18" s="3"/>
      <c r="AL18" s="3"/>
      <c r="AM18" s="3"/>
      <c r="AN18" s="12"/>
      <c r="AO18" s="110"/>
    </row>
    <row r="19" spans="1:41">
      <c r="A19" s="23"/>
      <c r="B19" s="24"/>
      <c r="C19" s="159" t="s">
        <v>73</v>
      </c>
      <c r="D19" s="159" t="s">
        <v>132</v>
      </c>
      <c r="E19" s="26"/>
      <c r="F19" s="158" t="s">
        <v>74</v>
      </c>
      <c r="G19" s="55" t="s">
        <v>104</v>
      </c>
      <c r="H19" s="60">
        <v>325</v>
      </c>
      <c r="I19" s="25">
        <v>0</v>
      </c>
      <c r="J19" s="198">
        <f>H19</f>
        <v>325</v>
      </c>
      <c r="K19" s="248">
        <f t="shared" si="0"/>
        <v>325</v>
      </c>
      <c r="L19" s="25"/>
      <c r="M19" s="248">
        <f>J19</f>
        <v>325</v>
      </c>
      <c r="N19" s="248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9"/>
      <c r="AF19" s="9"/>
      <c r="AG19" s="9"/>
      <c r="AH19" s="3"/>
      <c r="AI19" s="3"/>
      <c r="AJ19" s="3"/>
      <c r="AK19" s="3"/>
      <c r="AL19" s="3"/>
      <c r="AM19" s="3"/>
      <c r="AN19" s="12"/>
      <c r="AO19" s="110"/>
    </row>
    <row r="20" spans="1:41">
      <c r="A20" s="23"/>
      <c r="B20" s="24"/>
      <c r="C20" s="159" t="s">
        <v>105</v>
      </c>
      <c r="D20" s="159" t="s">
        <v>141</v>
      </c>
      <c r="E20" s="26"/>
      <c r="F20" s="158" t="s">
        <v>74</v>
      </c>
      <c r="G20" s="55" t="s">
        <v>104</v>
      </c>
      <c r="H20" s="60">
        <v>435</v>
      </c>
      <c r="I20" s="25">
        <v>87</v>
      </c>
      <c r="J20" s="198">
        <v>522</v>
      </c>
      <c r="K20" s="248">
        <f t="shared" si="0"/>
        <v>522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9"/>
      <c r="AF20" s="9"/>
      <c r="AG20" s="249">
        <f>J20</f>
        <v>522</v>
      </c>
      <c r="AH20" s="3"/>
      <c r="AI20" s="3"/>
      <c r="AJ20" s="3"/>
      <c r="AK20" s="3"/>
      <c r="AL20" s="3"/>
      <c r="AM20" s="3"/>
      <c r="AN20" s="12"/>
      <c r="AO20" s="110"/>
    </row>
    <row r="21" spans="1:41">
      <c r="A21" s="23"/>
      <c r="B21" s="24"/>
      <c r="C21" s="159" t="s">
        <v>105</v>
      </c>
      <c r="D21" s="159" t="s">
        <v>142</v>
      </c>
      <c r="E21" s="26"/>
      <c r="F21" s="158" t="s">
        <v>74</v>
      </c>
      <c r="G21" s="55" t="s">
        <v>104</v>
      </c>
      <c r="H21" s="60">
        <v>605</v>
      </c>
      <c r="I21" s="25">
        <v>121</v>
      </c>
      <c r="J21" s="198">
        <v>726</v>
      </c>
      <c r="K21" s="248">
        <f t="shared" si="0"/>
        <v>726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9"/>
      <c r="AF21" s="9"/>
      <c r="AG21" s="249">
        <f>J21</f>
        <v>726</v>
      </c>
      <c r="AH21" s="3"/>
      <c r="AI21" s="3"/>
      <c r="AJ21" s="3"/>
      <c r="AK21" s="3"/>
      <c r="AL21" s="3"/>
      <c r="AM21" s="3"/>
      <c r="AN21" s="12"/>
      <c r="AO21" s="110"/>
    </row>
    <row r="22" spans="1:41">
      <c r="A22" s="23"/>
      <c r="B22" s="24"/>
      <c r="C22" s="159" t="s">
        <v>105</v>
      </c>
      <c r="D22" s="159" t="s">
        <v>140</v>
      </c>
      <c r="E22" s="26"/>
      <c r="F22" s="158"/>
      <c r="G22" s="55" t="s">
        <v>104</v>
      </c>
      <c r="H22" s="60">
        <v>279</v>
      </c>
      <c r="I22" s="25">
        <v>55.8</v>
      </c>
      <c r="J22" s="198">
        <v>334.8</v>
      </c>
      <c r="K22" s="248">
        <f t="shared" si="0"/>
        <v>334.8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9"/>
      <c r="AF22" s="9"/>
      <c r="AG22" s="249">
        <f>J22</f>
        <v>334.8</v>
      </c>
      <c r="AH22" s="3"/>
      <c r="AI22" s="3"/>
      <c r="AJ22" s="3"/>
      <c r="AK22" s="3"/>
      <c r="AL22" s="3"/>
      <c r="AM22" s="3"/>
      <c r="AN22" s="12"/>
      <c r="AO22" s="110"/>
    </row>
    <row r="23" spans="1:41">
      <c r="A23" s="23"/>
      <c r="B23" s="24"/>
      <c r="C23" s="159" t="s">
        <v>134</v>
      </c>
      <c r="D23" s="159" t="s">
        <v>135</v>
      </c>
      <c r="E23" s="26"/>
      <c r="F23" s="158" t="s">
        <v>74</v>
      </c>
      <c r="G23" s="55" t="s">
        <v>104</v>
      </c>
      <c r="H23" s="60">
        <v>68.5</v>
      </c>
      <c r="I23" s="25">
        <v>13.7</v>
      </c>
      <c r="J23" s="198">
        <v>82.2</v>
      </c>
      <c r="K23" s="248">
        <f t="shared" si="0"/>
        <v>82.2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48">
        <f>J23</f>
        <v>82.2</v>
      </c>
      <c r="AA23" s="25"/>
      <c r="AB23" s="25"/>
      <c r="AC23" s="25"/>
      <c r="AD23" s="25"/>
      <c r="AE23" s="9"/>
      <c r="AF23" s="9"/>
      <c r="AG23" s="9"/>
      <c r="AH23" s="3"/>
      <c r="AI23" s="3"/>
      <c r="AJ23" s="3"/>
      <c r="AK23" s="3"/>
      <c r="AL23" s="3"/>
      <c r="AM23" s="3"/>
      <c r="AN23" s="12"/>
      <c r="AO23" s="110"/>
    </row>
    <row r="24" spans="1:41">
      <c r="A24" s="23"/>
      <c r="B24" s="24"/>
      <c r="C24" s="159" t="s">
        <v>136</v>
      </c>
      <c r="D24" s="159" t="s">
        <v>137</v>
      </c>
      <c r="E24" s="26"/>
      <c r="F24" s="158" t="s">
        <v>74</v>
      </c>
      <c r="G24" s="55" t="s">
        <v>104</v>
      </c>
      <c r="H24" s="60">
        <v>200</v>
      </c>
      <c r="I24" s="25">
        <v>40</v>
      </c>
      <c r="J24" s="198">
        <v>240</v>
      </c>
      <c r="K24" s="248">
        <f t="shared" si="0"/>
        <v>240</v>
      </c>
      <c r="L24" s="25"/>
      <c r="M24" s="25"/>
      <c r="N24" s="25"/>
      <c r="O24" s="25"/>
      <c r="P24" s="25"/>
      <c r="Q24" s="248">
        <f>J24</f>
        <v>240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9"/>
      <c r="AF24" s="9"/>
      <c r="AG24" s="9"/>
      <c r="AH24" s="3"/>
      <c r="AI24" s="3"/>
      <c r="AJ24" s="3"/>
      <c r="AK24" s="3"/>
      <c r="AL24" s="3"/>
      <c r="AM24" s="3"/>
      <c r="AN24" s="12"/>
      <c r="AO24" s="110"/>
    </row>
    <row r="25" spans="1:41" s="197" customFormat="1">
      <c r="A25" s="186" t="s">
        <v>144</v>
      </c>
      <c r="B25" s="187"/>
      <c r="C25" s="188"/>
      <c r="D25" s="188"/>
      <c r="E25" s="189"/>
      <c r="F25" s="190"/>
      <c r="G25" s="191"/>
      <c r="H25" s="192"/>
      <c r="I25" s="193"/>
      <c r="J25" s="199"/>
      <c r="K25" s="279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4"/>
      <c r="AF25" s="194"/>
      <c r="AG25" s="194"/>
      <c r="AH25" s="148"/>
      <c r="AI25" s="148"/>
      <c r="AJ25" s="148"/>
      <c r="AK25" s="148"/>
      <c r="AL25" s="148"/>
      <c r="AM25" s="148"/>
      <c r="AN25" s="195"/>
      <c r="AO25" s="196"/>
    </row>
    <row r="26" spans="1:41">
      <c r="A26" s="23"/>
      <c r="B26" s="24"/>
      <c r="C26" s="159" t="s">
        <v>138</v>
      </c>
      <c r="D26" s="159" t="s">
        <v>145</v>
      </c>
      <c r="E26" s="26"/>
      <c r="F26" s="158" t="s">
        <v>74</v>
      </c>
      <c r="G26" s="55" t="s">
        <v>75</v>
      </c>
      <c r="H26" s="60">
        <v>325</v>
      </c>
      <c r="I26" s="25">
        <v>0</v>
      </c>
      <c r="J26" s="198">
        <v>325</v>
      </c>
      <c r="K26" s="248">
        <f t="shared" si="0"/>
        <v>325</v>
      </c>
      <c r="L26" s="25"/>
      <c r="M26" s="248">
        <f>J26</f>
        <v>325</v>
      </c>
      <c r="N26" s="248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9"/>
      <c r="AF26" s="9"/>
      <c r="AG26" s="9"/>
      <c r="AH26" s="3"/>
      <c r="AI26" s="3"/>
      <c r="AJ26" s="3"/>
      <c r="AK26" s="3"/>
      <c r="AL26" s="3"/>
      <c r="AM26" s="3"/>
      <c r="AN26" s="12"/>
      <c r="AO26" s="110"/>
    </row>
    <row r="27" spans="1:41">
      <c r="A27" s="23"/>
      <c r="B27" s="24"/>
      <c r="C27" s="159" t="s">
        <v>146</v>
      </c>
      <c r="D27" s="159" t="s">
        <v>147</v>
      </c>
      <c r="E27" s="26"/>
      <c r="F27" s="158" t="s">
        <v>74</v>
      </c>
      <c r="G27" s="55" t="s">
        <v>170</v>
      </c>
      <c r="H27" s="60">
        <f>J27-I27</f>
        <v>568.22</v>
      </c>
      <c r="I27" s="25">
        <v>113.64</v>
      </c>
      <c r="J27" s="198">
        <v>681.86</v>
      </c>
      <c r="K27" s="248"/>
      <c r="L27" s="248">
        <f>J27</f>
        <v>681.86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48"/>
      <c r="AD27" s="25"/>
      <c r="AE27" s="9"/>
      <c r="AF27" s="9"/>
      <c r="AG27" s="9"/>
      <c r="AH27" s="3"/>
      <c r="AI27" s="3"/>
      <c r="AJ27" s="3"/>
      <c r="AK27" s="3"/>
      <c r="AL27" s="278">
        <f>J27</f>
        <v>681.86</v>
      </c>
      <c r="AM27" s="3"/>
      <c r="AN27" s="12"/>
      <c r="AO27" s="110"/>
    </row>
    <row r="28" spans="1:41">
      <c r="A28" s="23"/>
      <c r="B28" s="24"/>
      <c r="C28" s="159" t="s">
        <v>148</v>
      </c>
      <c r="D28" s="159" t="s">
        <v>244</v>
      </c>
      <c r="E28" s="26">
        <v>8250232</v>
      </c>
      <c r="F28" s="158" t="s">
        <v>74</v>
      </c>
      <c r="G28" s="55" t="s">
        <v>75</v>
      </c>
      <c r="H28" s="60">
        <f>J28-I28</f>
        <v>45</v>
      </c>
      <c r="I28" s="25">
        <v>9</v>
      </c>
      <c r="J28" s="198">
        <v>54</v>
      </c>
      <c r="K28" s="248">
        <f t="shared" si="0"/>
        <v>54</v>
      </c>
      <c r="L28" s="25"/>
      <c r="M28" s="248"/>
      <c r="N28" s="248">
        <f>K28</f>
        <v>54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9"/>
      <c r="AF28" s="9"/>
      <c r="AG28" s="9"/>
      <c r="AH28" s="3"/>
      <c r="AI28" s="3"/>
      <c r="AJ28" s="3"/>
      <c r="AK28" s="3"/>
      <c r="AL28" s="3"/>
      <c r="AM28" s="3"/>
      <c r="AN28" s="12"/>
      <c r="AO28" s="110"/>
    </row>
    <row r="29" spans="1:41">
      <c r="A29" s="23"/>
      <c r="B29" s="24"/>
      <c r="C29" s="159" t="s">
        <v>150</v>
      </c>
      <c r="D29" s="159" t="s">
        <v>151</v>
      </c>
      <c r="E29" s="26"/>
      <c r="F29" s="158" t="s">
        <v>74</v>
      </c>
      <c r="G29" s="55" t="s">
        <v>75</v>
      </c>
      <c r="H29" s="60">
        <v>332.95</v>
      </c>
      <c r="I29" s="25">
        <v>0</v>
      </c>
      <c r="J29" s="198">
        <f>H29</f>
        <v>332.95</v>
      </c>
      <c r="K29" s="248">
        <f t="shared" si="0"/>
        <v>332.95</v>
      </c>
      <c r="L29" s="25"/>
      <c r="M29" s="25"/>
      <c r="N29" s="25"/>
      <c r="O29" s="25"/>
      <c r="P29" s="248">
        <f>J29</f>
        <v>332.95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9"/>
      <c r="AF29" s="9"/>
      <c r="AG29" s="9"/>
      <c r="AH29" s="3"/>
      <c r="AI29" s="3"/>
      <c r="AJ29" s="3"/>
      <c r="AK29" s="3"/>
      <c r="AL29" s="3"/>
      <c r="AM29" s="3"/>
      <c r="AN29" s="12"/>
      <c r="AO29" s="110"/>
    </row>
    <row r="30" spans="1:41">
      <c r="A30" s="23"/>
      <c r="B30" s="24"/>
      <c r="C30" s="159" t="s">
        <v>105</v>
      </c>
      <c r="D30" s="159" t="s">
        <v>152</v>
      </c>
      <c r="E30" s="26"/>
      <c r="F30" s="158" t="s">
        <v>74</v>
      </c>
      <c r="G30" s="55" t="s">
        <v>75</v>
      </c>
      <c r="H30" s="60">
        <v>433</v>
      </c>
      <c r="I30" s="25">
        <v>86.6</v>
      </c>
      <c r="J30" s="198">
        <v>519.6</v>
      </c>
      <c r="K30" s="248">
        <f t="shared" si="0"/>
        <v>519.6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9"/>
      <c r="AF30" s="9"/>
      <c r="AG30" s="249">
        <f>J30</f>
        <v>519.6</v>
      </c>
      <c r="AH30" s="3"/>
      <c r="AI30" s="3"/>
      <c r="AJ30" s="3"/>
      <c r="AK30" s="3"/>
      <c r="AL30" s="3"/>
      <c r="AM30" s="3"/>
      <c r="AN30" s="12"/>
      <c r="AO30" s="110"/>
    </row>
    <row r="31" spans="1:41" s="247" customFormat="1">
      <c r="A31" s="235" t="s">
        <v>165</v>
      </c>
      <c r="B31" s="236"/>
      <c r="C31" s="237"/>
      <c r="D31" s="237"/>
      <c r="E31" s="238"/>
      <c r="F31" s="239"/>
      <c r="G31" s="240"/>
      <c r="H31" s="241"/>
      <c r="I31" s="93"/>
      <c r="J31" s="242"/>
      <c r="K31" s="263">
        <f t="shared" si="0"/>
        <v>0</v>
      </c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243"/>
      <c r="AF31" s="243"/>
      <c r="AG31" s="243"/>
      <c r="AH31" s="244"/>
      <c r="AI31" s="244"/>
      <c r="AJ31" s="244"/>
      <c r="AK31" s="244"/>
      <c r="AL31" s="244"/>
      <c r="AM31" s="244"/>
      <c r="AN31" s="245"/>
      <c r="AO31" s="246"/>
    </row>
    <row r="32" spans="1:41" s="64" customFormat="1">
      <c r="A32" s="264"/>
      <c r="B32" s="265"/>
      <c r="C32" s="159" t="s">
        <v>138</v>
      </c>
      <c r="D32" s="159" t="s">
        <v>176</v>
      </c>
      <c r="E32" s="26"/>
      <c r="F32" s="158" t="s">
        <v>74</v>
      </c>
      <c r="G32" s="55" t="s">
        <v>75</v>
      </c>
      <c r="H32" s="60">
        <v>325</v>
      </c>
      <c r="I32" s="25">
        <v>0</v>
      </c>
      <c r="J32" s="198">
        <v>325</v>
      </c>
      <c r="K32" s="248">
        <f t="shared" ref="K32" si="1">J32</f>
        <v>325</v>
      </c>
      <c r="L32" s="66"/>
      <c r="M32" s="272">
        <f>J32</f>
        <v>325</v>
      </c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273"/>
      <c r="AF32" s="273"/>
      <c r="AG32" s="273"/>
      <c r="AH32" s="274"/>
      <c r="AI32" s="274"/>
      <c r="AJ32" s="274"/>
      <c r="AK32" s="274"/>
      <c r="AL32" s="274"/>
      <c r="AM32" s="274"/>
      <c r="AN32" s="275"/>
      <c r="AO32" s="276"/>
    </row>
    <row r="33" spans="1:45" s="64" customFormat="1">
      <c r="A33" s="264"/>
      <c r="B33" s="265"/>
      <c r="C33" s="266" t="s">
        <v>166</v>
      </c>
      <c r="D33" s="266" t="s">
        <v>167</v>
      </c>
      <c r="E33" s="267"/>
      <c r="F33" s="268" t="s">
        <v>74</v>
      </c>
      <c r="G33" s="269" t="s">
        <v>47</v>
      </c>
      <c r="H33" s="270">
        <v>100</v>
      </c>
      <c r="I33" s="66">
        <v>0</v>
      </c>
      <c r="J33" s="271">
        <v>100</v>
      </c>
      <c r="K33" s="272"/>
      <c r="L33" s="272">
        <f>J33</f>
        <v>100</v>
      </c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273"/>
      <c r="AF33" s="273"/>
      <c r="AG33" s="273"/>
      <c r="AH33" s="274"/>
      <c r="AI33" s="274"/>
      <c r="AJ33" s="274"/>
      <c r="AK33" s="274"/>
      <c r="AL33" s="274"/>
      <c r="AM33" s="274"/>
      <c r="AN33" s="275"/>
      <c r="AO33" s="276"/>
    </row>
    <row r="34" spans="1:45" s="64" customFormat="1">
      <c r="A34" s="264"/>
      <c r="B34" s="265"/>
      <c r="C34" s="266" t="s">
        <v>168</v>
      </c>
      <c r="D34" s="266" t="s">
        <v>169</v>
      </c>
      <c r="E34" s="267"/>
      <c r="F34" s="268" t="s">
        <v>74</v>
      </c>
      <c r="G34" s="269" t="s">
        <v>170</v>
      </c>
      <c r="H34" s="270">
        <f>J34-I34</f>
        <v>74.58</v>
      </c>
      <c r="I34" s="66">
        <f>7.41+7.5</f>
        <v>14.91</v>
      </c>
      <c r="J34" s="271">
        <v>89.49</v>
      </c>
      <c r="K34" s="272"/>
      <c r="L34" s="272">
        <f>J34</f>
        <v>89.49</v>
      </c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273"/>
      <c r="AF34" s="273"/>
      <c r="AG34" s="273"/>
      <c r="AH34" s="274"/>
      <c r="AI34" s="274"/>
      <c r="AJ34" s="274"/>
      <c r="AK34" s="274"/>
      <c r="AL34" s="277">
        <f>J34</f>
        <v>89.49</v>
      </c>
      <c r="AM34" s="274"/>
      <c r="AN34" s="275"/>
      <c r="AO34" s="276"/>
    </row>
    <row r="35" spans="1:45" s="64" customFormat="1">
      <c r="A35" s="264"/>
      <c r="B35" s="265"/>
      <c r="C35" s="266" t="s">
        <v>171</v>
      </c>
      <c r="D35" s="266" t="s">
        <v>172</v>
      </c>
      <c r="E35" s="267"/>
      <c r="F35" s="268" t="s">
        <v>74</v>
      </c>
      <c r="G35" s="269" t="s">
        <v>47</v>
      </c>
      <c r="H35" s="270">
        <f>J35-I35</f>
        <v>350</v>
      </c>
      <c r="I35" s="66">
        <v>70</v>
      </c>
      <c r="J35" s="271">
        <v>420</v>
      </c>
      <c r="K35" s="272"/>
      <c r="L35" s="272">
        <f>J35</f>
        <v>420</v>
      </c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272">
        <f>J35</f>
        <v>420</v>
      </c>
      <c r="AD35" s="66"/>
      <c r="AE35" s="273"/>
      <c r="AF35" s="273"/>
      <c r="AG35" s="273"/>
      <c r="AH35" s="274"/>
      <c r="AI35" s="274"/>
      <c r="AJ35" s="274"/>
      <c r="AK35" s="274"/>
      <c r="AL35" s="274"/>
      <c r="AM35" s="274"/>
      <c r="AN35" s="275"/>
      <c r="AO35" s="276"/>
    </row>
    <row r="36" spans="1:45" s="64" customFormat="1">
      <c r="A36" s="264"/>
      <c r="B36" s="265" t="s">
        <v>173</v>
      </c>
      <c r="C36" s="159" t="s">
        <v>107</v>
      </c>
      <c r="D36" s="159" t="s">
        <v>108</v>
      </c>
      <c r="E36" s="26"/>
      <c r="F36" s="158" t="s">
        <v>74</v>
      </c>
      <c r="G36" s="55" t="s">
        <v>104</v>
      </c>
      <c r="H36" s="60">
        <v>24</v>
      </c>
      <c r="I36" s="25">
        <v>0</v>
      </c>
      <c r="J36" s="198">
        <v>24</v>
      </c>
      <c r="K36" s="248">
        <f t="shared" ref="K36" si="2">J36</f>
        <v>24</v>
      </c>
      <c r="L36" s="66"/>
      <c r="M36" s="66"/>
      <c r="N36" s="66"/>
      <c r="O36" s="66"/>
      <c r="P36" s="66"/>
      <c r="Q36" s="66"/>
      <c r="R36" s="66"/>
      <c r="S36" s="66"/>
      <c r="T36" s="272">
        <f>K36</f>
        <v>24</v>
      </c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273"/>
      <c r="AF36" s="273"/>
      <c r="AG36" s="273"/>
      <c r="AH36" s="274"/>
      <c r="AI36" s="274"/>
      <c r="AJ36" s="274"/>
      <c r="AK36" s="274"/>
      <c r="AL36" s="274"/>
      <c r="AM36" s="274"/>
      <c r="AN36" s="275"/>
      <c r="AO36" s="276"/>
    </row>
    <row r="37" spans="1:45" s="64" customFormat="1">
      <c r="A37" s="264"/>
      <c r="B37" s="265"/>
      <c r="C37" s="266" t="s">
        <v>138</v>
      </c>
      <c r="D37" s="266" t="s">
        <v>177</v>
      </c>
      <c r="E37" s="267"/>
      <c r="F37" s="268" t="s">
        <v>74</v>
      </c>
      <c r="G37" s="269" t="s">
        <v>75</v>
      </c>
      <c r="H37" s="270">
        <v>325</v>
      </c>
      <c r="I37" s="66">
        <v>0</v>
      </c>
      <c r="J37" s="271">
        <v>325</v>
      </c>
      <c r="K37" s="272">
        <v>325</v>
      </c>
      <c r="L37" s="66"/>
      <c r="M37" s="272">
        <f>J37</f>
        <v>325</v>
      </c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273"/>
      <c r="AF37" s="273"/>
      <c r="AG37" s="273"/>
      <c r="AH37" s="274"/>
      <c r="AI37" s="274"/>
      <c r="AJ37" s="274"/>
      <c r="AK37" s="274"/>
      <c r="AL37" s="274"/>
      <c r="AM37" s="274"/>
      <c r="AN37" s="275"/>
      <c r="AO37" s="276"/>
    </row>
    <row r="38" spans="1:45" s="64" customFormat="1">
      <c r="A38" s="264"/>
      <c r="B38" s="265"/>
      <c r="C38" s="266" t="s">
        <v>174</v>
      </c>
      <c r="D38" s="266" t="s">
        <v>175</v>
      </c>
      <c r="E38" s="267"/>
      <c r="F38" s="268" t="s">
        <v>74</v>
      </c>
      <c r="G38" s="269" t="s">
        <v>104</v>
      </c>
      <c r="H38" s="270">
        <v>150</v>
      </c>
      <c r="I38" s="66">
        <v>0</v>
      </c>
      <c r="J38" s="271">
        <v>150</v>
      </c>
      <c r="K38" s="272">
        <f>J38</f>
        <v>150</v>
      </c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272">
        <f>J38</f>
        <v>150</v>
      </c>
      <c r="W38" s="66"/>
      <c r="X38" s="66"/>
      <c r="Y38" s="66"/>
      <c r="Z38" s="66"/>
      <c r="AA38" s="66"/>
      <c r="AB38" s="66"/>
      <c r="AC38" s="66"/>
      <c r="AD38" s="66"/>
      <c r="AE38" s="273"/>
      <c r="AF38" s="273"/>
      <c r="AG38" s="273"/>
      <c r="AH38" s="274"/>
      <c r="AI38" s="274"/>
      <c r="AJ38" s="274"/>
      <c r="AK38" s="274"/>
      <c r="AL38" s="274"/>
      <c r="AM38" s="274"/>
      <c r="AN38" s="275"/>
      <c r="AO38" s="276"/>
    </row>
    <row r="39" spans="1:45" s="64" customFormat="1">
      <c r="A39" s="264"/>
      <c r="B39" s="265" t="s">
        <v>182</v>
      </c>
      <c r="C39" s="266" t="s">
        <v>105</v>
      </c>
      <c r="D39" s="266" t="s">
        <v>181</v>
      </c>
      <c r="E39" s="267"/>
      <c r="F39" s="268" t="s">
        <v>74</v>
      </c>
      <c r="G39" s="269" t="s">
        <v>75</v>
      </c>
      <c r="H39" s="270">
        <v>95</v>
      </c>
      <c r="I39" s="66">
        <v>19</v>
      </c>
      <c r="J39" s="271">
        <v>114</v>
      </c>
      <c r="K39" s="272">
        <f>J39</f>
        <v>114</v>
      </c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272"/>
      <c r="W39" s="66"/>
      <c r="X39" s="66"/>
      <c r="Y39" s="66"/>
      <c r="Z39" s="66"/>
      <c r="AA39" s="66"/>
      <c r="AB39" s="66"/>
      <c r="AC39" s="66"/>
      <c r="AD39" s="66"/>
      <c r="AE39" s="273"/>
      <c r="AF39" s="273"/>
      <c r="AG39" s="292">
        <f>J39</f>
        <v>114</v>
      </c>
      <c r="AH39" s="274"/>
      <c r="AI39" s="274"/>
      <c r="AJ39" s="274"/>
      <c r="AK39" s="274"/>
      <c r="AL39" s="274"/>
      <c r="AM39" s="274"/>
      <c r="AN39" s="275"/>
      <c r="AO39" s="276"/>
    </row>
    <row r="40" spans="1:45" s="247" customFormat="1">
      <c r="A40" s="235" t="s">
        <v>183</v>
      </c>
      <c r="B40" s="236"/>
      <c r="C40" s="237"/>
      <c r="D40" s="237"/>
      <c r="E40" s="238"/>
      <c r="F40" s="239"/>
      <c r="G40" s="240"/>
      <c r="H40" s="241"/>
      <c r="I40" s="93"/>
      <c r="J40" s="242"/>
      <c r="K40" s="26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263"/>
      <c r="W40" s="93"/>
      <c r="X40" s="93"/>
      <c r="Y40" s="93"/>
      <c r="Z40" s="93"/>
      <c r="AA40" s="93"/>
      <c r="AB40" s="93"/>
      <c r="AC40" s="93"/>
      <c r="AD40" s="93"/>
      <c r="AE40" s="243"/>
      <c r="AF40" s="243"/>
      <c r="AG40" s="293"/>
      <c r="AH40" s="244"/>
      <c r="AI40" s="244"/>
      <c r="AJ40" s="244"/>
      <c r="AK40" s="244"/>
      <c r="AL40" s="244"/>
      <c r="AM40" s="244"/>
      <c r="AN40" s="245"/>
      <c r="AO40" s="246"/>
    </row>
    <row r="41" spans="1:45">
      <c r="A41" s="23"/>
      <c r="B41" s="24">
        <v>44593</v>
      </c>
      <c r="C41" s="295" t="s">
        <v>187</v>
      </c>
      <c r="D41" s="295" t="s">
        <v>193</v>
      </c>
      <c r="E41" s="26"/>
      <c r="F41" s="158" t="s">
        <v>74</v>
      </c>
      <c r="G41" s="55" t="s">
        <v>75</v>
      </c>
      <c r="H41" s="60">
        <v>325</v>
      </c>
      <c r="I41" s="25">
        <v>0</v>
      </c>
      <c r="J41" s="198">
        <f>H41</f>
        <v>325</v>
      </c>
      <c r="K41" s="198">
        <f>J41</f>
        <v>325</v>
      </c>
      <c r="L41" s="25"/>
      <c r="M41" s="248">
        <f>K41</f>
        <v>325</v>
      </c>
      <c r="N41" s="25"/>
      <c r="O41" s="25"/>
      <c r="P41" s="25"/>
      <c r="Q41" s="25"/>
      <c r="R41" s="25"/>
      <c r="S41" s="25"/>
      <c r="T41" s="25"/>
      <c r="U41" s="25"/>
      <c r="V41" s="248"/>
      <c r="W41" s="25"/>
      <c r="X41" s="25"/>
      <c r="Y41" s="25"/>
      <c r="Z41" s="25"/>
      <c r="AA41" s="25"/>
      <c r="AB41" s="25"/>
      <c r="AC41" s="25"/>
      <c r="AD41" s="25"/>
      <c r="AE41" s="9"/>
      <c r="AF41" s="9"/>
      <c r="AG41" s="249"/>
      <c r="AH41" s="3"/>
      <c r="AI41" s="3"/>
      <c r="AJ41" s="3"/>
      <c r="AK41" s="3"/>
      <c r="AL41" s="3"/>
      <c r="AM41" s="3"/>
      <c r="AN41" s="12"/>
      <c r="AO41" s="110"/>
    </row>
    <row r="42" spans="1:45" s="64" customFormat="1">
      <c r="A42" s="264"/>
      <c r="B42" s="265" t="s">
        <v>186</v>
      </c>
      <c r="C42" s="295" t="s">
        <v>198</v>
      </c>
      <c r="D42" s="295" t="s">
        <v>199</v>
      </c>
      <c r="E42" s="267"/>
      <c r="F42" s="268" t="s">
        <v>74</v>
      </c>
      <c r="G42" s="55" t="s">
        <v>75</v>
      </c>
      <c r="H42" s="270">
        <v>50</v>
      </c>
      <c r="I42" s="66">
        <v>10</v>
      </c>
      <c r="J42" s="198">
        <f>H42+I42</f>
        <v>60</v>
      </c>
      <c r="K42" s="198">
        <f t="shared" ref="K42:K46" si="3">J42</f>
        <v>60</v>
      </c>
      <c r="L42" s="66"/>
      <c r="M42" s="66"/>
      <c r="N42" s="66"/>
      <c r="O42" s="66"/>
      <c r="P42" s="66"/>
      <c r="Q42" s="66"/>
      <c r="R42" s="272"/>
      <c r="S42" s="272">
        <f>J42</f>
        <v>60</v>
      </c>
      <c r="T42" s="66"/>
      <c r="U42" s="66"/>
      <c r="V42" s="272"/>
      <c r="W42" s="66"/>
      <c r="X42" s="66"/>
      <c r="Y42" s="66"/>
      <c r="Z42" s="66"/>
      <c r="AA42" s="66"/>
      <c r="AB42" s="66"/>
      <c r="AC42" s="66"/>
      <c r="AD42" s="66"/>
      <c r="AE42" s="273"/>
      <c r="AF42" s="273"/>
      <c r="AG42" s="292"/>
      <c r="AH42" s="274"/>
      <c r="AI42" s="274"/>
      <c r="AJ42" s="274"/>
      <c r="AK42" s="274"/>
      <c r="AL42" s="274"/>
      <c r="AM42" s="274"/>
      <c r="AN42" s="275"/>
      <c r="AO42" s="276"/>
    </row>
    <row r="43" spans="1:45" s="64" customFormat="1">
      <c r="A43" s="264"/>
      <c r="B43" s="265" t="s">
        <v>188</v>
      </c>
      <c r="C43" s="295" t="s">
        <v>191</v>
      </c>
      <c r="D43" s="295" t="s">
        <v>245</v>
      </c>
      <c r="E43" s="267"/>
      <c r="F43" s="268" t="s">
        <v>74</v>
      </c>
      <c r="G43" s="55" t="s">
        <v>75</v>
      </c>
      <c r="H43" s="270">
        <v>45</v>
      </c>
      <c r="I43" s="66">
        <v>9</v>
      </c>
      <c r="J43" s="198">
        <f>H43+I43</f>
        <v>54</v>
      </c>
      <c r="K43" s="198">
        <f t="shared" si="3"/>
        <v>54</v>
      </c>
      <c r="L43" s="66"/>
      <c r="M43" s="66"/>
      <c r="N43" s="272">
        <f>K43</f>
        <v>54</v>
      </c>
      <c r="O43" s="66"/>
      <c r="P43" s="66"/>
      <c r="Q43" s="66"/>
      <c r="R43" s="66"/>
      <c r="S43" s="66"/>
      <c r="T43" s="66"/>
      <c r="U43" s="66"/>
      <c r="V43" s="272"/>
      <c r="W43" s="66"/>
      <c r="X43" s="66"/>
      <c r="Y43" s="66"/>
      <c r="Z43" s="66"/>
      <c r="AA43" s="66"/>
      <c r="AB43" s="66"/>
      <c r="AC43" s="66"/>
      <c r="AD43" s="66"/>
      <c r="AE43" s="273"/>
      <c r="AF43" s="273"/>
      <c r="AG43" s="292"/>
      <c r="AH43" s="274"/>
      <c r="AI43" s="274"/>
      <c r="AJ43" s="274"/>
      <c r="AK43" s="274"/>
      <c r="AL43" s="274"/>
      <c r="AM43" s="274"/>
      <c r="AN43" s="275"/>
      <c r="AO43" s="276"/>
    </row>
    <row r="44" spans="1:45" s="64" customFormat="1">
      <c r="A44" s="264"/>
      <c r="B44" s="265" t="s">
        <v>190</v>
      </c>
      <c r="C44" s="295" t="s">
        <v>189</v>
      </c>
      <c r="D44" s="295" t="s">
        <v>195</v>
      </c>
      <c r="E44" s="267"/>
      <c r="F44" s="268" t="s">
        <v>74</v>
      </c>
      <c r="G44" s="55" t="s">
        <v>200</v>
      </c>
      <c r="H44" s="270">
        <f>725+6</f>
        <v>731</v>
      </c>
      <c r="I44" s="66">
        <v>145</v>
      </c>
      <c r="J44" s="198">
        <f>H44+I44</f>
        <v>876</v>
      </c>
      <c r="K44" s="198"/>
      <c r="L44" s="272">
        <f>J44</f>
        <v>876</v>
      </c>
      <c r="M44" s="66"/>
      <c r="N44" s="66"/>
      <c r="O44" s="66"/>
      <c r="P44" s="66"/>
      <c r="Q44" s="66"/>
      <c r="R44" s="66"/>
      <c r="S44" s="66"/>
      <c r="T44" s="66"/>
      <c r="U44" s="66"/>
      <c r="V44" s="272"/>
      <c r="W44" s="66"/>
      <c r="X44" s="66"/>
      <c r="Y44" s="66"/>
      <c r="Z44" s="66"/>
      <c r="AA44" s="66"/>
      <c r="AB44" s="66"/>
      <c r="AC44" s="272">
        <f>J44</f>
        <v>876</v>
      </c>
      <c r="AD44" s="66"/>
      <c r="AE44" s="273"/>
      <c r="AF44" s="273"/>
      <c r="AG44" s="292"/>
      <c r="AH44" s="274"/>
      <c r="AI44" s="274"/>
      <c r="AJ44" s="274"/>
      <c r="AK44" s="274"/>
      <c r="AL44" s="274"/>
      <c r="AM44" s="274"/>
      <c r="AN44" s="275"/>
      <c r="AO44" s="276"/>
    </row>
    <row r="45" spans="1:45" s="64" customFormat="1">
      <c r="A45" s="264"/>
      <c r="B45" s="265" t="s">
        <v>185</v>
      </c>
      <c r="C45" s="295" t="s">
        <v>192</v>
      </c>
      <c r="D45" s="295" t="s">
        <v>196</v>
      </c>
      <c r="E45" s="267"/>
      <c r="F45" s="268" t="s">
        <v>74</v>
      </c>
      <c r="G45" s="55" t="s">
        <v>75</v>
      </c>
      <c r="H45" s="270">
        <v>175</v>
      </c>
      <c r="I45" s="66">
        <v>0</v>
      </c>
      <c r="J45" s="198">
        <f t="shared" ref="J45:J46" si="4">H45</f>
        <v>175</v>
      </c>
      <c r="K45" s="198">
        <f t="shared" si="3"/>
        <v>175</v>
      </c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272"/>
      <c r="W45" s="66"/>
      <c r="X45" s="66"/>
      <c r="Y45" s="272">
        <f>J45</f>
        <v>175</v>
      </c>
      <c r="Z45" s="66"/>
      <c r="AA45" s="66"/>
      <c r="AB45" s="66"/>
      <c r="AC45" s="66"/>
      <c r="AD45" s="66"/>
      <c r="AE45" s="273"/>
      <c r="AF45" s="273"/>
      <c r="AG45" s="292"/>
      <c r="AH45" s="274"/>
      <c r="AI45" s="274"/>
      <c r="AJ45" s="274"/>
      <c r="AK45" s="274"/>
      <c r="AL45" s="274"/>
      <c r="AM45" s="274"/>
      <c r="AN45" s="275"/>
      <c r="AO45" s="276"/>
    </row>
    <row r="46" spans="1:45" s="8" customFormat="1">
      <c r="A46" s="264"/>
      <c r="B46" s="265">
        <v>44562</v>
      </c>
      <c r="C46" s="295" t="s">
        <v>197</v>
      </c>
      <c r="D46" s="295" t="s">
        <v>194</v>
      </c>
      <c r="E46" s="267"/>
      <c r="F46" s="268" t="s">
        <v>74</v>
      </c>
      <c r="G46" s="55" t="s">
        <v>75</v>
      </c>
      <c r="H46" s="270">
        <v>325</v>
      </c>
      <c r="I46" s="66">
        <v>0</v>
      </c>
      <c r="J46" s="198">
        <f t="shared" si="4"/>
        <v>325</v>
      </c>
      <c r="K46" s="198">
        <f t="shared" si="3"/>
        <v>325</v>
      </c>
      <c r="L46" s="66"/>
      <c r="M46" s="272">
        <f>K46</f>
        <v>325</v>
      </c>
      <c r="N46" s="66"/>
      <c r="O46" s="66"/>
      <c r="P46" s="66"/>
      <c r="Q46" s="66"/>
      <c r="R46" s="66"/>
      <c r="S46" s="66"/>
      <c r="T46" s="66"/>
      <c r="U46" s="66"/>
      <c r="V46" s="272"/>
      <c r="W46" s="66"/>
      <c r="X46" s="66"/>
      <c r="Y46" s="66"/>
      <c r="Z46" s="66"/>
      <c r="AA46" s="66"/>
      <c r="AB46" s="66"/>
      <c r="AC46" s="66"/>
      <c r="AD46" s="66"/>
      <c r="AE46" s="273"/>
      <c r="AF46" s="273"/>
      <c r="AG46" s="292"/>
      <c r="AH46" s="274"/>
      <c r="AI46" s="274"/>
      <c r="AJ46" s="274"/>
      <c r="AK46" s="274"/>
      <c r="AL46" s="274"/>
      <c r="AM46" s="274"/>
      <c r="AN46" s="275"/>
      <c r="AO46" s="276"/>
      <c r="AP46" s="64"/>
      <c r="AQ46" s="64"/>
      <c r="AR46" s="64"/>
      <c r="AS46" s="64"/>
    </row>
    <row r="47" spans="1:45" s="8" customFormat="1">
      <c r="A47" s="294"/>
      <c r="B47" s="265" t="s">
        <v>205</v>
      </c>
      <c r="C47" s="295" t="s">
        <v>206</v>
      </c>
      <c r="D47" s="295" t="s">
        <v>207</v>
      </c>
      <c r="E47" s="267"/>
      <c r="F47" s="268" t="s">
        <v>74</v>
      </c>
      <c r="G47" s="55" t="s">
        <v>75</v>
      </c>
      <c r="H47" s="270">
        <f>J47-I47</f>
        <v>22.799999999999997</v>
      </c>
      <c r="I47" s="66">
        <v>14</v>
      </c>
      <c r="J47" s="198">
        <v>36.799999999999997</v>
      </c>
      <c r="K47" s="198">
        <f>J47</f>
        <v>36.799999999999997</v>
      </c>
      <c r="L47" s="66"/>
      <c r="M47" s="272"/>
      <c r="N47" s="66"/>
      <c r="O47" s="272">
        <f>J47</f>
        <v>36.799999999999997</v>
      </c>
      <c r="P47" s="66"/>
      <c r="Q47" s="66"/>
      <c r="R47" s="66"/>
      <c r="S47" s="66"/>
      <c r="T47" s="301"/>
      <c r="U47" s="66"/>
      <c r="V47" s="272"/>
      <c r="W47" s="66"/>
      <c r="X47" s="304"/>
      <c r="Y47" s="66"/>
      <c r="Z47" s="66"/>
      <c r="AA47" s="66"/>
      <c r="AB47" s="66"/>
      <c r="AC47" s="66"/>
      <c r="AD47" s="66"/>
      <c r="AE47" s="273"/>
      <c r="AF47" s="273"/>
      <c r="AG47" s="292"/>
      <c r="AH47" s="274"/>
      <c r="AI47" s="274"/>
      <c r="AJ47" s="274"/>
      <c r="AK47" s="274"/>
      <c r="AL47" s="274"/>
      <c r="AM47" s="274"/>
      <c r="AN47" s="275"/>
      <c r="AO47" s="276"/>
      <c r="AP47" s="64"/>
      <c r="AQ47" s="64"/>
      <c r="AR47" s="64"/>
      <c r="AS47" s="64"/>
    </row>
    <row r="48" spans="1:45" s="14" customFormat="1" ht="39" customHeight="1">
      <c r="A48" s="294"/>
      <c r="B48" s="187" t="s">
        <v>205</v>
      </c>
      <c r="C48" s="298" t="s">
        <v>206</v>
      </c>
      <c r="D48" s="295" t="s">
        <v>207</v>
      </c>
      <c r="E48" s="267"/>
      <c r="F48" s="268" t="s">
        <v>74</v>
      </c>
      <c r="G48" s="269" t="s">
        <v>75</v>
      </c>
      <c r="H48" s="270">
        <f>J48-I48</f>
        <v>39.989999999999995</v>
      </c>
      <c r="I48" s="66">
        <v>7.2</v>
      </c>
      <c r="J48" s="271">
        <v>47.19</v>
      </c>
      <c r="K48" s="272">
        <f>J48</f>
        <v>47.19</v>
      </c>
      <c r="L48" s="66"/>
      <c r="M48" s="66"/>
      <c r="N48" s="66"/>
      <c r="O48" s="272">
        <f>J48</f>
        <v>47.19</v>
      </c>
      <c r="P48" s="66"/>
      <c r="Q48" s="66"/>
      <c r="R48" s="66"/>
      <c r="S48" s="66"/>
      <c r="T48" s="301"/>
      <c r="U48" s="66"/>
      <c r="V48" s="272"/>
      <c r="W48" s="66"/>
      <c r="X48" s="304"/>
      <c r="Y48" s="66"/>
      <c r="Z48" s="66"/>
      <c r="AA48" s="66"/>
      <c r="AB48" s="66"/>
      <c r="AC48" s="66"/>
      <c r="AD48" s="66"/>
      <c r="AE48" s="273"/>
      <c r="AF48" s="273"/>
      <c r="AG48" s="292"/>
      <c r="AH48" s="274"/>
      <c r="AI48" s="274"/>
      <c r="AJ48" s="274"/>
      <c r="AK48" s="274"/>
      <c r="AL48" s="274"/>
      <c r="AM48" s="274"/>
      <c r="AN48" s="275"/>
      <c r="AO48" s="276"/>
      <c r="AP48" s="64"/>
      <c r="AQ48" s="64"/>
      <c r="AR48" s="64"/>
      <c r="AS48" s="64"/>
    </row>
    <row r="49" spans="1:45" s="14" customFormat="1" ht="39" customHeight="1">
      <c r="A49" s="294"/>
      <c r="B49" s="187"/>
      <c r="C49" s="298" t="s">
        <v>187</v>
      </c>
      <c r="D49" s="295" t="s">
        <v>208</v>
      </c>
      <c r="E49" s="267"/>
      <c r="F49" s="268" t="s">
        <v>74</v>
      </c>
      <c r="G49" s="269" t="s">
        <v>75</v>
      </c>
      <c r="H49" s="270">
        <v>325</v>
      </c>
      <c r="I49" s="66">
        <v>0</v>
      </c>
      <c r="J49" s="271">
        <v>325</v>
      </c>
      <c r="K49" s="272">
        <f>J49</f>
        <v>325</v>
      </c>
      <c r="L49" s="66"/>
      <c r="M49" s="66">
        <v>325</v>
      </c>
      <c r="N49" s="66"/>
      <c r="O49" s="66"/>
      <c r="P49" s="66"/>
      <c r="Q49" s="66"/>
      <c r="R49" s="66"/>
      <c r="S49" s="66"/>
      <c r="T49" s="301"/>
      <c r="U49" s="66"/>
      <c r="V49" s="272"/>
      <c r="W49" s="66"/>
      <c r="X49" s="304"/>
      <c r="Y49" s="66"/>
      <c r="Z49" s="66"/>
      <c r="AA49" s="66"/>
      <c r="AB49" s="66"/>
      <c r="AC49" s="66"/>
      <c r="AD49" s="66"/>
      <c r="AE49" s="273"/>
      <c r="AF49" s="273"/>
      <c r="AG49" s="292"/>
      <c r="AH49" s="274"/>
      <c r="AI49" s="274"/>
      <c r="AJ49" s="274"/>
      <c r="AK49" s="274"/>
      <c r="AL49" s="274"/>
      <c r="AM49" s="274"/>
      <c r="AN49" s="275"/>
      <c r="AO49" s="276"/>
      <c r="AP49" s="64"/>
      <c r="AQ49" s="64"/>
      <c r="AR49" s="64"/>
      <c r="AS49" s="64"/>
    </row>
    <row r="50" spans="1:45" s="14" customFormat="1" ht="39" customHeight="1">
      <c r="A50" s="294"/>
      <c r="B50" s="187"/>
      <c r="C50" s="298" t="s">
        <v>276</v>
      </c>
      <c r="D50" s="295" t="s">
        <v>210</v>
      </c>
      <c r="E50" s="267"/>
      <c r="F50" s="268" t="s">
        <v>74</v>
      </c>
      <c r="G50" s="269" t="s">
        <v>75</v>
      </c>
      <c r="H50" s="270">
        <f>J50-I50</f>
        <v>221.67999999999998</v>
      </c>
      <c r="I50" s="66">
        <v>44.34</v>
      </c>
      <c r="J50" s="271">
        <v>266.02</v>
      </c>
      <c r="K50" s="272"/>
      <c r="L50" s="272">
        <f>J50</f>
        <v>266.02</v>
      </c>
      <c r="M50" s="66"/>
      <c r="N50" s="66"/>
      <c r="O50" s="66"/>
      <c r="P50" s="66"/>
      <c r="Q50" s="66"/>
      <c r="R50" s="66"/>
      <c r="S50" s="66"/>
      <c r="T50" s="301"/>
      <c r="U50" s="66"/>
      <c r="V50" s="272"/>
      <c r="W50" s="66"/>
      <c r="X50" s="304"/>
      <c r="Y50" s="66"/>
      <c r="Z50" s="66"/>
      <c r="AA50" s="66"/>
      <c r="AB50" s="66"/>
      <c r="AC50" s="272">
        <f>J50</f>
        <v>266.02</v>
      </c>
      <c r="AD50" s="66"/>
      <c r="AE50" s="273"/>
      <c r="AF50" s="273"/>
      <c r="AG50" s="292"/>
      <c r="AH50" s="274"/>
      <c r="AI50" s="274"/>
      <c r="AJ50" s="274"/>
      <c r="AK50" s="274"/>
      <c r="AL50" s="274"/>
      <c r="AM50" s="274"/>
      <c r="AN50" s="275"/>
      <c r="AO50" s="276"/>
      <c r="AP50" s="64"/>
      <c r="AQ50" s="64"/>
      <c r="AR50" s="64"/>
      <c r="AS50" s="64"/>
    </row>
    <row r="51" spans="1:45" s="14" customFormat="1" ht="39" customHeight="1">
      <c r="A51" s="294"/>
      <c r="B51" s="187"/>
      <c r="C51" s="298" t="s">
        <v>187</v>
      </c>
      <c r="D51" s="311" t="s">
        <v>211</v>
      </c>
      <c r="E51" s="267"/>
      <c r="F51" s="268" t="s">
        <v>74</v>
      </c>
      <c r="G51" s="269" t="s">
        <v>104</v>
      </c>
      <c r="H51" s="270">
        <v>382</v>
      </c>
      <c r="I51" s="66">
        <v>0</v>
      </c>
      <c r="J51" s="271">
        <v>382</v>
      </c>
      <c r="K51" s="272">
        <f>J51</f>
        <v>382</v>
      </c>
      <c r="L51" s="66"/>
      <c r="M51" s="66"/>
      <c r="N51" s="66"/>
      <c r="O51" s="272">
        <v>312</v>
      </c>
      <c r="P51" s="66"/>
      <c r="Q51" s="66"/>
      <c r="R51" s="66"/>
      <c r="S51" s="66"/>
      <c r="T51" s="312">
        <v>70</v>
      </c>
      <c r="U51" s="66"/>
      <c r="V51" s="272"/>
      <c r="W51" s="66"/>
      <c r="X51" s="304"/>
      <c r="Y51" s="66"/>
      <c r="Z51" s="66"/>
      <c r="AA51" s="66"/>
      <c r="AB51" s="66"/>
      <c r="AC51" s="66"/>
      <c r="AD51" s="66"/>
      <c r="AE51" s="273"/>
      <c r="AF51" s="273"/>
      <c r="AG51" s="292"/>
      <c r="AH51" s="274"/>
      <c r="AI51" s="274"/>
      <c r="AJ51" s="274"/>
      <c r="AK51" s="274"/>
      <c r="AL51" s="274"/>
      <c r="AM51" s="274"/>
      <c r="AN51" s="275"/>
      <c r="AO51" s="276"/>
      <c r="AP51" s="64"/>
      <c r="AQ51" s="64"/>
      <c r="AR51" s="64"/>
      <c r="AS51" s="64"/>
    </row>
    <row r="52" spans="1:45" ht="15.5">
      <c r="A52" s="175" t="s">
        <v>91</v>
      </c>
      <c r="B52" s="299"/>
      <c r="C52" s="298"/>
      <c r="D52" s="295"/>
      <c r="E52" s="177"/>
      <c r="F52" s="176"/>
      <c r="G52" s="178"/>
      <c r="H52" s="179">
        <f>SUM(H2:H51)</f>
        <v>14553.529999999999</v>
      </c>
      <c r="I52" s="179">
        <f t="shared" ref="I52:AN52" si="5">SUM(I2:I51)</f>
        <v>1766.01</v>
      </c>
      <c r="J52" s="179">
        <f>SUM(J2:J51)</f>
        <v>16319.540000000003</v>
      </c>
      <c r="K52" s="179">
        <f t="shared" si="5"/>
        <v>9773.65</v>
      </c>
      <c r="L52" s="179">
        <f t="shared" si="5"/>
        <v>6545.8899999999994</v>
      </c>
      <c r="M52" s="179">
        <f t="shared" si="5"/>
        <v>3900</v>
      </c>
      <c r="N52" s="179">
        <f t="shared" si="5"/>
        <v>108</v>
      </c>
      <c r="O52" s="179">
        <f t="shared" si="5"/>
        <v>470.49</v>
      </c>
      <c r="P52" s="179">
        <f t="shared" si="5"/>
        <v>332.95</v>
      </c>
      <c r="Q52" s="179">
        <f t="shared" si="5"/>
        <v>390</v>
      </c>
      <c r="R52" s="179">
        <f t="shared" si="5"/>
        <v>110</v>
      </c>
      <c r="S52" s="179">
        <f t="shared" si="5"/>
        <v>60</v>
      </c>
      <c r="T52" s="179">
        <f t="shared" si="5"/>
        <v>118</v>
      </c>
      <c r="U52" s="179">
        <f t="shared" si="5"/>
        <v>184.98</v>
      </c>
      <c r="V52" s="179">
        <f t="shared" si="5"/>
        <v>150</v>
      </c>
      <c r="W52" s="179">
        <f t="shared" si="5"/>
        <v>0</v>
      </c>
      <c r="X52" s="179">
        <f t="shared" si="5"/>
        <v>0</v>
      </c>
      <c r="Y52" s="179">
        <f t="shared" si="5"/>
        <v>175</v>
      </c>
      <c r="Z52" s="179">
        <f t="shared" si="5"/>
        <v>82.2</v>
      </c>
      <c r="AA52" s="179">
        <f t="shared" si="5"/>
        <v>90.73</v>
      </c>
      <c r="AB52" s="179">
        <f t="shared" si="5"/>
        <v>0</v>
      </c>
      <c r="AC52" s="179">
        <f t="shared" si="5"/>
        <v>1562.02</v>
      </c>
      <c r="AD52" s="179">
        <f t="shared" si="5"/>
        <v>0</v>
      </c>
      <c r="AE52" s="179">
        <f t="shared" si="5"/>
        <v>0</v>
      </c>
      <c r="AF52" s="179">
        <f t="shared" si="5"/>
        <v>0</v>
      </c>
      <c r="AG52" s="179">
        <f t="shared" si="5"/>
        <v>3538.8</v>
      </c>
      <c r="AH52" s="179">
        <f t="shared" si="5"/>
        <v>0</v>
      </c>
      <c r="AI52" s="179">
        <f t="shared" si="5"/>
        <v>0</v>
      </c>
      <c r="AJ52" s="179">
        <f t="shared" si="5"/>
        <v>4112.5200000000004</v>
      </c>
      <c r="AK52" s="179">
        <f t="shared" si="5"/>
        <v>0</v>
      </c>
      <c r="AL52" s="179">
        <f t="shared" si="5"/>
        <v>771.35</v>
      </c>
      <c r="AM52" s="179">
        <f t="shared" si="5"/>
        <v>0</v>
      </c>
      <c r="AN52" s="179">
        <f t="shared" si="5"/>
        <v>0</v>
      </c>
      <c r="AO52" s="174">
        <f>SUM(M52:AN52)-AG52</f>
        <v>12618.239999999998</v>
      </c>
      <c r="AP52" s="8"/>
      <c r="AQ52" s="8"/>
      <c r="AR52" s="8"/>
      <c r="AS52" s="8"/>
    </row>
    <row r="53" spans="1:45" s="8" customFormat="1">
      <c r="A53" s="28" t="s">
        <v>204</v>
      </c>
      <c r="B53" s="300"/>
      <c r="C53" s="297"/>
      <c r="D53" s="28"/>
      <c r="E53" s="29"/>
      <c r="F53" s="28"/>
      <c r="G53" s="56"/>
      <c r="H53" s="28"/>
      <c r="I53" s="28"/>
      <c r="J53" s="296">
        <v>50519.86</v>
      </c>
      <c r="K53" s="28"/>
      <c r="L53" s="310">
        <f>K52+L52</f>
        <v>16319.539999999999</v>
      </c>
      <c r="M53" s="14"/>
      <c r="N53" s="14"/>
      <c r="O53" s="28"/>
      <c r="P53" s="28"/>
      <c r="Q53" s="28"/>
      <c r="R53" s="28"/>
      <c r="S53" s="28"/>
      <c r="T53" s="28"/>
      <c r="U53" s="307"/>
      <c r="V53" s="308"/>
      <c r="W53" s="307"/>
      <c r="X53" s="28"/>
      <c r="Y53" s="28"/>
      <c r="Z53" s="28"/>
      <c r="AA53" s="28"/>
      <c r="AB53" s="28"/>
      <c r="AC53" s="127"/>
      <c r="AD53" s="28"/>
      <c r="AE53" s="14"/>
      <c r="AF53" s="14"/>
      <c r="AG53" s="120"/>
      <c r="AH53" s="14"/>
      <c r="AI53" s="14"/>
      <c r="AJ53" s="14"/>
      <c r="AK53" s="14"/>
      <c r="AL53" s="14"/>
      <c r="AM53" s="14"/>
      <c r="AN53" s="15"/>
      <c r="AO53" s="14"/>
      <c r="AP53" s="14"/>
      <c r="AQ53" s="14"/>
      <c r="AR53" s="14"/>
      <c r="AS53" s="14"/>
    </row>
    <row r="54" spans="1:45">
      <c r="A54" s="23"/>
      <c r="B54" s="24"/>
      <c r="C54" s="52"/>
      <c r="D54" s="25"/>
      <c r="E54" s="26"/>
      <c r="F54" s="25"/>
      <c r="G54" s="55"/>
      <c r="H54" s="25"/>
      <c r="I54" s="60"/>
      <c r="J54" s="248">
        <f>I54-J52</f>
        <v>-16319.540000000003</v>
      </c>
      <c r="K54" s="248">
        <f>SUM(J15:J24)</f>
        <v>3029.5</v>
      </c>
      <c r="L54" s="248"/>
      <c r="M54" s="66"/>
      <c r="N54" s="66"/>
      <c r="O54" s="66"/>
      <c r="P54" s="30"/>
      <c r="Q54" s="30"/>
      <c r="R54" s="30"/>
      <c r="S54" s="30"/>
      <c r="T54" s="302"/>
      <c r="U54" s="30"/>
      <c r="V54" s="309"/>
      <c r="W54" s="25"/>
      <c r="X54" s="305"/>
      <c r="Y54" s="25"/>
      <c r="Z54" s="25"/>
      <c r="AA54" s="60"/>
      <c r="AB54" s="25"/>
      <c r="AC54" s="126"/>
      <c r="AD54" s="25"/>
      <c r="AE54" s="9"/>
      <c r="AF54" s="9"/>
      <c r="AG54" s="119"/>
      <c r="AH54" s="113"/>
      <c r="AI54" s="3"/>
      <c r="AJ54" s="3"/>
      <c r="AK54" s="3"/>
      <c r="AL54" s="3"/>
      <c r="AM54" s="3"/>
      <c r="AN54" s="12"/>
      <c r="AO54"/>
    </row>
    <row r="55" spans="1:45">
      <c r="A55" s="31" t="s">
        <v>7</v>
      </c>
      <c r="B55" s="32"/>
      <c r="C55" s="52"/>
      <c r="D55" s="31"/>
      <c r="E55" s="33"/>
      <c r="F55" s="31"/>
      <c r="G55" s="57"/>
      <c r="H55" s="34"/>
      <c r="I55" s="34"/>
      <c r="J55" s="34"/>
      <c r="K55" s="34"/>
      <c r="L55" s="34"/>
      <c r="M55" s="67"/>
      <c r="N55" s="67"/>
      <c r="O55" s="67">
        <f t="shared" ref="O55:U55" si="6">O52</f>
        <v>470.49</v>
      </c>
      <c r="P55" s="35">
        <f t="shared" si="6"/>
        <v>332.95</v>
      </c>
      <c r="Q55" s="35">
        <f t="shared" si="6"/>
        <v>390</v>
      </c>
      <c r="R55" s="35">
        <f t="shared" si="6"/>
        <v>110</v>
      </c>
      <c r="S55" s="35">
        <f t="shared" si="6"/>
        <v>60</v>
      </c>
      <c r="T55" s="303">
        <f t="shared" si="6"/>
        <v>118</v>
      </c>
      <c r="U55" s="35">
        <f t="shared" si="6"/>
        <v>184.98</v>
      </c>
      <c r="V55" s="309">
        <f>SUM(M55:U55)</f>
        <v>1666.42</v>
      </c>
      <c r="W55" s="36">
        <f t="shared" ref="W55:AD55" si="7">W52</f>
        <v>0</v>
      </c>
      <c r="X55" s="306">
        <f t="shared" si="7"/>
        <v>0</v>
      </c>
      <c r="Y55" s="37">
        <f t="shared" si="7"/>
        <v>175</v>
      </c>
      <c r="Z55" s="37"/>
      <c r="AA55" s="37">
        <f t="shared" si="7"/>
        <v>90.73</v>
      </c>
      <c r="AB55" s="38">
        <f t="shared" si="7"/>
        <v>0</v>
      </c>
      <c r="AC55" s="128"/>
      <c r="AD55" s="38">
        <f t="shared" si="7"/>
        <v>0</v>
      </c>
      <c r="AE55" s="7">
        <f>AE52</f>
        <v>0</v>
      </c>
      <c r="AF55" s="7"/>
      <c r="AG55" s="121"/>
      <c r="AH55" s="7">
        <f>AH52</f>
        <v>0</v>
      </c>
      <c r="AI55" s="7">
        <f>AI52</f>
        <v>0</v>
      </c>
      <c r="AJ55" s="7" t="e">
        <f>SUM(#REF!)</f>
        <v>#REF!</v>
      </c>
      <c r="AK55" s="7" t="e">
        <f>SUM(#REF!)</f>
        <v>#REF!</v>
      </c>
      <c r="AL55" s="7" t="e">
        <f>SUM(#REF!)</f>
        <v>#REF!</v>
      </c>
      <c r="AM55" s="7" t="e">
        <f>SUM(#REF!)</f>
        <v>#REF!</v>
      </c>
      <c r="AN55" s="6" t="e">
        <f>SUM(AO3:AO65)</f>
        <v>#REF!</v>
      </c>
      <c r="AO55" t="e">
        <f>SUM(M55:AM55)</f>
        <v>#REF!</v>
      </c>
      <c r="AP55" s="8"/>
      <c r="AQ55" s="8"/>
      <c r="AR55" s="8"/>
      <c r="AS55" s="8"/>
    </row>
    <row r="56" spans="1:45" ht="16" thickBot="1">
      <c r="A56" s="27"/>
      <c r="B56" s="43"/>
      <c r="C56" s="27"/>
      <c r="D56" s="27"/>
      <c r="E56" s="40"/>
      <c r="F56" s="27"/>
      <c r="G56" s="58"/>
      <c r="H56" s="27"/>
      <c r="I56" s="27" t="s">
        <v>143</v>
      </c>
      <c r="J56" s="42">
        <f>J52-4112.52</f>
        <v>12207.020000000002</v>
      </c>
      <c r="K56" s="27"/>
      <c r="L56" s="27"/>
      <c r="M56" s="27"/>
      <c r="N56" s="27"/>
      <c r="O56" s="61"/>
      <c r="P56" s="61"/>
      <c r="Q56" s="54"/>
      <c r="R56" s="41"/>
      <c r="S56" s="41"/>
      <c r="T56" s="41"/>
      <c r="U56" s="41"/>
      <c r="V56" s="137"/>
      <c r="W56" s="27"/>
      <c r="X56" s="27"/>
      <c r="Y56" s="27"/>
      <c r="Z56" s="27"/>
      <c r="AA56" s="27"/>
      <c r="AB56" s="27"/>
      <c r="AC56" s="129"/>
      <c r="AD56" s="27"/>
      <c r="AE56" s="27"/>
      <c r="AF56" s="27"/>
      <c r="AG56" s="122"/>
    </row>
    <row r="57" spans="1:45" ht="23">
      <c r="A57" s="166" t="s">
        <v>76</v>
      </c>
      <c r="B57" s="160"/>
      <c r="C57" s="161"/>
      <c r="D57" s="167" t="s">
        <v>1</v>
      </c>
      <c r="E57" s="168" t="s">
        <v>27</v>
      </c>
      <c r="F57" s="27"/>
      <c r="G57" s="58"/>
      <c r="H57" s="27"/>
      <c r="I57" s="27" t="s">
        <v>121</v>
      </c>
      <c r="J57" s="42">
        <f>H52+I52</f>
        <v>16319.539999999999</v>
      </c>
      <c r="K57" s="42">
        <f>SUM(J41:J46)</f>
        <v>1815</v>
      </c>
      <c r="L57" s="27"/>
      <c r="M57" s="27"/>
      <c r="N57" s="27"/>
      <c r="O57" s="61"/>
      <c r="P57" s="61"/>
      <c r="Q57" s="68"/>
      <c r="R57" s="41"/>
      <c r="S57" s="41"/>
      <c r="T57" s="41"/>
      <c r="U57" s="41"/>
      <c r="V57" s="137"/>
      <c r="W57" s="27"/>
      <c r="X57" s="27"/>
      <c r="Y57" s="27"/>
      <c r="Z57" s="27"/>
      <c r="AA57" s="27"/>
      <c r="AB57" s="27"/>
      <c r="AC57" s="129"/>
      <c r="AD57" s="27"/>
      <c r="AE57" s="27"/>
      <c r="AF57" s="27"/>
      <c r="AG57" s="122"/>
    </row>
    <row r="58" spans="1:45" ht="15.5">
      <c r="A58" s="171">
        <v>44306</v>
      </c>
      <c r="B58" s="170"/>
      <c r="C58" s="45" t="s">
        <v>86</v>
      </c>
      <c r="D58" s="45" t="s">
        <v>87</v>
      </c>
      <c r="E58" s="46">
        <v>2149.85</v>
      </c>
      <c r="F58" s="27"/>
      <c r="G58" s="58"/>
      <c r="H58" s="27"/>
      <c r="I58" s="27"/>
      <c r="J58" s="27"/>
      <c r="K58" s="27"/>
      <c r="L58" s="27"/>
      <c r="M58" s="42">
        <f>K52+L52</f>
        <v>16319.539999999999</v>
      </c>
      <c r="N58" s="42"/>
      <c r="O58" s="61"/>
      <c r="P58" s="61"/>
      <c r="Q58" s="62"/>
      <c r="R58" s="27"/>
      <c r="S58" s="27"/>
      <c r="T58" s="27"/>
      <c r="U58" s="27"/>
      <c r="V58" s="137"/>
      <c r="W58" s="27"/>
      <c r="X58" s="27"/>
      <c r="Y58" s="27"/>
      <c r="Z58" s="27"/>
      <c r="AA58" s="27"/>
      <c r="AB58" s="27"/>
      <c r="AC58" s="129"/>
      <c r="AD58" s="27"/>
      <c r="AE58" s="27"/>
      <c r="AF58" s="27"/>
      <c r="AG58" s="122"/>
      <c r="AO58"/>
    </row>
    <row r="59" spans="1:45" ht="28">
      <c r="A59" s="171">
        <v>44316</v>
      </c>
      <c r="B59" s="44"/>
      <c r="C59" s="172" t="s">
        <v>86</v>
      </c>
      <c r="D59" s="172" t="s">
        <v>88</v>
      </c>
      <c r="E59" s="173">
        <v>9399.73</v>
      </c>
      <c r="F59" s="27"/>
      <c r="G59" s="95"/>
      <c r="H59" s="96" t="s">
        <v>162</v>
      </c>
      <c r="I59" s="97" t="s">
        <v>66</v>
      </c>
      <c r="J59" s="97" t="s">
        <v>41</v>
      </c>
      <c r="K59" s="58"/>
      <c r="L59" s="58"/>
      <c r="M59" s="204">
        <f>M58-AJ52</f>
        <v>12207.019999999999</v>
      </c>
      <c r="N59" s="204"/>
      <c r="O59" s="27"/>
      <c r="P59" s="27"/>
      <c r="Q59" s="72"/>
      <c r="R59" s="156" t="s">
        <v>271</v>
      </c>
      <c r="S59" s="182"/>
      <c r="T59" s="58"/>
      <c r="U59" s="71"/>
      <c r="V59" s="137"/>
      <c r="W59" s="27"/>
      <c r="X59" s="27"/>
      <c r="Y59" s="27"/>
      <c r="Z59" s="27"/>
      <c r="AA59" s="27"/>
      <c r="AB59" s="27"/>
      <c r="AC59" s="129"/>
      <c r="AD59" s="27"/>
      <c r="AE59" s="27"/>
      <c r="AF59" s="27"/>
      <c r="AG59" s="122"/>
      <c r="AO59"/>
    </row>
    <row r="60" spans="1:45" ht="18">
      <c r="A60" s="171">
        <v>44333</v>
      </c>
      <c r="B60" s="44"/>
      <c r="C60" s="172" t="s">
        <v>117</v>
      </c>
      <c r="D60" s="172" t="s">
        <v>101</v>
      </c>
      <c r="E60" s="173">
        <v>7</v>
      </c>
      <c r="F60" s="27"/>
      <c r="G60" s="491" t="s">
        <v>31</v>
      </c>
      <c r="H60" s="491"/>
      <c r="I60" s="491"/>
      <c r="J60" s="491"/>
      <c r="K60" s="27"/>
      <c r="L60" s="27"/>
      <c r="M60" s="71">
        <f>59823.67-3029.5</f>
        <v>56794.17</v>
      </c>
      <c r="N60" s="71"/>
      <c r="O60" s="157"/>
      <c r="P60" s="71"/>
      <c r="Q60" s="71"/>
      <c r="R60" s="209" t="s">
        <v>62</v>
      </c>
      <c r="S60" s="210"/>
      <c r="T60" s="71"/>
      <c r="U60" s="71"/>
      <c r="V60" s="137"/>
      <c r="W60" s="27"/>
      <c r="X60" s="27"/>
      <c r="Y60" s="27"/>
      <c r="Z60" s="27"/>
      <c r="AA60" s="27"/>
      <c r="AB60" s="27"/>
      <c r="AC60" s="129"/>
      <c r="AD60" s="27"/>
      <c r="AE60" s="27"/>
      <c r="AF60" s="27"/>
      <c r="AG60" s="122"/>
      <c r="AO60"/>
    </row>
    <row r="61" spans="1:45" ht="54">
      <c r="A61" s="171">
        <v>44370</v>
      </c>
      <c r="B61" s="44"/>
      <c r="C61" s="172" t="s">
        <v>102</v>
      </c>
      <c r="D61" s="172"/>
      <c r="E61" s="185">
        <v>1826.74</v>
      </c>
      <c r="F61" s="42">
        <f>E58+E63</f>
        <v>2208.4499999999998</v>
      </c>
      <c r="G61" s="250" t="s">
        <v>54</v>
      </c>
      <c r="H61" s="251">
        <v>3900</v>
      </c>
      <c r="I61" s="258">
        <f>M52</f>
        <v>3900</v>
      </c>
      <c r="J61" s="70">
        <f>H61-I61</f>
        <v>0</v>
      </c>
      <c r="K61" s="42"/>
      <c r="L61" s="42"/>
      <c r="M61" s="71">
        <f>M60-56904.17</f>
        <v>-110</v>
      </c>
      <c r="N61" s="71" t="s">
        <v>202</v>
      </c>
      <c r="O61" s="71">
        <f>(57702.28+(62.5-3653.86-240-325-90-60-35))</f>
        <v>53360.92</v>
      </c>
      <c r="P61" s="71"/>
      <c r="Q61" s="71"/>
      <c r="R61" s="211" t="s">
        <v>127</v>
      </c>
      <c r="S61" s="212">
        <v>50519.86</v>
      </c>
      <c r="T61" s="71"/>
      <c r="U61" s="71"/>
      <c r="V61" s="137"/>
      <c r="W61" s="27"/>
      <c r="X61" s="27"/>
      <c r="Y61" s="27"/>
      <c r="Z61" s="27"/>
      <c r="AA61" s="27"/>
      <c r="AB61" s="27"/>
      <c r="AC61" s="129"/>
      <c r="AD61" s="27"/>
      <c r="AE61" s="27"/>
      <c r="AF61" s="27"/>
      <c r="AG61" s="122"/>
      <c r="AO61"/>
    </row>
    <row r="62" spans="1:45" ht="21" customHeight="1">
      <c r="A62" s="171">
        <v>44377</v>
      </c>
      <c r="B62" s="44"/>
      <c r="C62" s="172" t="s">
        <v>99</v>
      </c>
      <c r="D62" s="172"/>
      <c r="E62" s="185">
        <v>65.06</v>
      </c>
      <c r="F62" s="42"/>
      <c r="G62" s="86" t="s">
        <v>53</v>
      </c>
      <c r="H62" s="259">
        <v>150</v>
      </c>
      <c r="I62" s="260">
        <f>O52</f>
        <v>470.49</v>
      </c>
      <c r="J62" s="70">
        <f t="shared" ref="J62:J92" si="8">H62-I62</f>
        <v>-320.49</v>
      </c>
      <c r="K62" s="27"/>
      <c r="L62" s="27"/>
      <c r="M62" s="71"/>
      <c r="N62" s="71" t="s">
        <v>8</v>
      </c>
      <c r="O62" s="204">
        <f>F63</f>
        <v>4108.45</v>
      </c>
      <c r="P62" s="71"/>
      <c r="Q62" s="71"/>
      <c r="R62" s="211" t="s">
        <v>61</v>
      </c>
      <c r="S62" s="213">
        <v>11998.48</v>
      </c>
      <c r="T62" s="71"/>
      <c r="U62" s="71"/>
      <c r="V62" s="137"/>
      <c r="W62" s="27"/>
      <c r="X62" s="27"/>
      <c r="Y62" s="27"/>
      <c r="Z62" s="27"/>
      <c r="AA62" s="61"/>
      <c r="AB62" s="61"/>
      <c r="AC62" s="129"/>
      <c r="AD62" s="61"/>
      <c r="AE62" s="27"/>
      <c r="AF62" s="27"/>
      <c r="AG62" s="122"/>
      <c r="AO62"/>
      <c r="AP62" s="142"/>
    </row>
    <row r="63" spans="1:45" ht="18">
      <c r="A63" s="171">
        <v>44495</v>
      </c>
      <c r="B63" s="44"/>
      <c r="C63" s="172" t="s">
        <v>86</v>
      </c>
      <c r="D63" s="172" t="s">
        <v>153</v>
      </c>
      <c r="E63" s="173">
        <v>58.6</v>
      </c>
      <c r="F63" s="42">
        <f>E58+E60+E61+E62+E63+1.2</f>
        <v>4108.45</v>
      </c>
      <c r="G63" s="86" t="s">
        <v>32</v>
      </c>
      <c r="H63" s="259">
        <v>350</v>
      </c>
      <c r="I63" s="260">
        <f>P52</f>
        <v>332.95</v>
      </c>
      <c r="J63" s="70">
        <f t="shared" si="8"/>
        <v>17.050000000000011</v>
      </c>
      <c r="K63" s="42"/>
      <c r="L63" s="42"/>
      <c r="M63" s="71"/>
      <c r="N63" s="71" t="s">
        <v>203</v>
      </c>
      <c r="O63" s="111">
        <f>J52</f>
        <v>16319.540000000003</v>
      </c>
      <c r="P63" s="71"/>
      <c r="Q63" s="71"/>
      <c r="R63" s="214"/>
      <c r="S63" s="215"/>
      <c r="T63" s="71"/>
      <c r="U63" s="71"/>
      <c r="V63" s="137"/>
      <c r="W63" s="27"/>
      <c r="X63" s="27"/>
      <c r="Y63" s="27"/>
      <c r="Z63" s="27"/>
      <c r="AA63" s="61"/>
      <c r="AB63" s="62"/>
      <c r="AC63" s="130"/>
      <c r="AD63" s="61"/>
      <c r="AE63" s="27"/>
      <c r="AF63" s="27"/>
      <c r="AG63" s="122"/>
      <c r="AO63"/>
      <c r="AP63" s="142"/>
    </row>
    <row r="64" spans="1:45" ht="20">
      <c r="A64" s="164" t="s">
        <v>28</v>
      </c>
      <c r="B64" s="165"/>
      <c r="C64" s="50"/>
      <c r="D64" s="50"/>
      <c r="E64" s="51"/>
      <c r="F64" s="27"/>
      <c r="G64" s="86" t="s">
        <v>33</v>
      </c>
      <c r="H64" s="259">
        <v>400</v>
      </c>
      <c r="I64" s="260">
        <f>Q52</f>
        <v>390</v>
      </c>
      <c r="J64" s="70">
        <f t="shared" si="8"/>
        <v>10</v>
      </c>
      <c r="K64" s="42"/>
      <c r="L64" s="42"/>
      <c r="M64" s="204"/>
      <c r="N64" s="204"/>
      <c r="O64" s="204">
        <f>O61+O62-O63</f>
        <v>41149.829999999994</v>
      </c>
      <c r="P64" s="71"/>
      <c r="Q64" s="71"/>
      <c r="R64" s="216" t="s">
        <v>58</v>
      </c>
      <c r="S64" s="217">
        <f>S61+S62</f>
        <v>62518.34</v>
      </c>
      <c r="T64" s="71"/>
      <c r="U64" s="71"/>
      <c r="V64" s="137"/>
      <c r="W64" s="27"/>
      <c r="X64" s="27"/>
      <c r="Y64" s="27"/>
      <c r="Z64" s="27"/>
      <c r="AA64" s="61"/>
      <c r="AB64" s="62"/>
      <c r="AC64" s="130"/>
      <c r="AD64" s="61"/>
      <c r="AE64" s="27"/>
      <c r="AF64" s="27"/>
      <c r="AG64" s="122"/>
      <c r="AO64"/>
      <c r="AP64" s="71"/>
    </row>
    <row r="65" spans="1:45" ht="18">
      <c r="A65" s="49" t="s">
        <v>80</v>
      </c>
      <c r="B65" s="47"/>
      <c r="C65" s="50"/>
      <c r="D65" s="50"/>
      <c r="E65" s="51">
        <v>0.3</v>
      </c>
      <c r="F65" s="27"/>
      <c r="G65" s="86" t="s">
        <v>157</v>
      </c>
      <c r="H65" s="259">
        <v>90</v>
      </c>
      <c r="I65" s="260">
        <f>N52</f>
        <v>108</v>
      </c>
      <c r="J65" s="70">
        <f>H65-I65</f>
        <v>-18</v>
      </c>
      <c r="K65" s="42"/>
      <c r="L65" s="42"/>
      <c r="M65" s="71"/>
      <c r="N65" s="71"/>
      <c r="O65" s="71"/>
      <c r="P65" s="71"/>
      <c r="Q65" s="71"/>
      <c r="R65" s="211"/>
      <c r="S65" s="218"/>
      <c r="T65" s="71"/>
      <c r="U65" s="71"/>
      <c r="V65" s="137"/>
      <c r="W65" s="27"/>
      <c r="X65" s="27"/>
      <c r="Y65" s="27"/>
      <c r="Z65" s="140"/>
      <c r="AA65" s="141"/>
      <c r="AB65" s="62"/>
      <c r="AC65" s="130"/>
      <c r="AD65" s="61"/>
      <c r="AE65" s="27"/>
      <c r="AF65" s="27"/>
      <c r="AG65" s="122"/>
      <c r="AO65"/>
      <c r="AP65" s="71"/>
    </row>
    <row r="66" spans="1:45" ht="18">
      <c r="A66" s="50" t="s">
        <v>81</v>
      </c>
      <c r="B66" s="114"/>
      <c r="C66" s="50"/>
      <c r="D66" s="50"/>
      <c r="E66" s="51">
        <v>0.3</v>
      </c>
      <c r="F66" s="27"/>
      <c r="G66" s="87" t="s">
        <v>34</v>
      </c>
      <c r="H66" s="259">
        <v>60</v>
      </c>
      <c r="I66" s="260">
        <f>R52</f>
        <v>110</v>
      </c>
      <c r="J66" s="70">
        <f t="shared" si="8"/>
        <v>-50</v>
      </c>
      <c r="K66" s="42"/>
      <c r="L66" s="42"/>
      <c r="M66" s="204"/>
      <c r="N66" s="204"/>
      <c r="O66" s="204">
        <f>J53-O64</f>
        <v>9370.0300000000061</v>
      </c>
      <c r="P66" s="71"/>
      <c r="Q66" s="71"/>
      <c r="R66" s="211" t="s">
        <v>124</v>
      </c>
      <c r="S66" s="219">
        <f>J80</f>
        <v>-68.350000000000179</v>
      </c>
      <c r="T66" s="71"/>
      <c r="U66" s="71"/>
      <c r="V66" s="137"/>
      <c r="W66" s="27"/>
      <c r="X66" s="27"/>
      <c r="Y66" s="27"/>
      <c r="Z66" s="71"/>
      <c r="AA66" s="141"/>
      <c r="AB66" s="71"/>
      <c r="AC66" s="139"/>
      <c r="AD66" s="61"/>
      <c r="AE66" s="27"/>
      <c r="AF66" s="27"/>
      <c r="AG66" s="122"/>
      <c r="AO66"/>
      <c r="AP66" s="71"/>
    </row>
    <row r="67" spans="1:45" ht="18">
      <c r="A67" s="50" t="s">
        <v>82</v>
      </c>
      <c r="B67" s="114"/>
      <c r="C67" s="50"/>
      <c r="D67" s="50"/>
      <c r="E67" s="51">
        <v>0.3</v>
      </c>
      <c r="F67" s="27"/>
      <c r="G67" s="87" t="s">
        <v>35</v>
      </c>
      <c r="H67" s="259">
        <v>170</v>
      </c>
      <c r="I67" s="70">
        <f>S52</f>
        <v>60</v>
      </c>
      <c r="J67" s="70">
        <f t="shared" si="8"/>
        <v>110</v>
      </c>
      <c r="K67" s="42"/>
      <c r="L67" s="42"/>
      <c r="M67" s="71"/>
      <c r="N67" s="71"/>
      <c r="O67" s="71"/>
      <c r="P67" s="71"/>
      <c r="Q67" s="71"/>
      <c r="R67" s="211" t="s">
        <v>59</v>
      </c>
      <c r="S67" s="220">
        <f>J99</f>
        <v>6957.81</v>
      </c>
      <c r="T67" s="71"/>
      <c r="U67" s="71"/>
      <c r="V67" s="137"/>
      <c r="W67" s="27"/>
      <c r="X67" s="27"/>
      <c r="Y67" s="27"/>
      <c r="Z67" s="71"/>
      <c r="AA67" s="141"/>
      <c r="AB67" s="71"/>
      <c r="AC67" s="139"/>
      <c r="AD67" s="61"/>
      <c r="AE67" s="27"/>
      <c r="AF67" s="27"/>
      <c r="AG67" s="122"/>
      <c r="AO67"/>
      <c r="AP67" s="71"/>
    </row>
    <row r="68" spans="1:45" ht="18">
      <c r="A68" s="50" t="s">
        <v>83</v>
      </c>
      <c r="B68" s="114"/>
      <c r="C68" s="50"/>
      <c r="D68" s="50"/>
      <c r="E68" s="51">
        <v>0.3</v>
      </c>
      <c r="F68" s="48"/>
      <c r="G68" s="87" t="s">
        <v>40</v>
      </c>
      <c r="H68" s="259">
        <v>142.80000000000001</v>
      </c>
      <c r="I68" s="70">
        <f>T52</f>
        <v>118</v>
      </c>
      <c r="J68" s="70">
        <f t="shared" si="8"/>
        <v>24.800000000000011</v>
      </c>
      <c r="K68" s="42"/>
      <c r="L68" s="42"/>
      <c r="M68" s="71"/>
      <c r="N68" s="71"/>
      <c r="O68" s="71"/>
      <c r="P68" s="71"/>
      <c r="Q68" s="71"/>
      <c r="R68" s="211" t="s">
        <v>60</v>
      </c>
      <c r="S68" s="220">
        <f>E78</f>
        <v>52353.31</v>
      </c>
      <c r="T68" s="71"/>
      <c r="U68" s="71"/>
      <c r="V68" s="137"/>
      <c r="W68" s="27"/>
      <c r="X68" s="27"/>
      <c r="Y68" s="27"/>
      <c r="Z68" s="71"/>
      <c r="AA68" s="141"/>
      <c r="AB68" s="71"/>
      <c r="AC68" s="139"/>
      <c r="AD68" s="61"/>
      <c r="AE68" s="27"/>
      <c r="AF68" s="27"/>
      <c r="AG68" s="122"/>
      <c r="AO68" s="180"/>
      <c r="AP68" s="71"/>
    </row>
    <row r="69" spans="1:45" ht="18">
      <c r="A69" s="115" t="s">
        <v>29</v>
      </c>
      <c r="B69" s="117"/>
      <c r="C69" s="115"/>
      <c r="D69" s="115"/>
      <c r="E69" s="116">
        <f>SUM(E58:E68)</f>
        <v>13508.179999999997</v>
      </c>
      <c r="F69" s="27"/>
      <c r="G69" s="87" t="s">
        <v>18</v>
      </c>
      <c r="H69" s="259">
        <v>180</v>
      </c>
      <c r="I69" s="70">
        <f>U55</f>
        <v>184.98</v>
      </c>
      <c r="J69" s="70">
        <f t="shared" si="8"/>
        <v>-4.9799999999999898</v>
      </c>
      <c r="K69" s="42"/>
      <c r="L69" s="42"/>
      <c r="M69" s="71"/>
      <c r="N69" s="71"/>
      <c r="O69" s="77"/>
      <c r="P69" s="77"/>
      <c r="Q69" s="71"/>
      <c r="R69" s="211" t="s">
        <v>125</v>
      </c>
      <c r="S69" s="220">
        <f>SUM(S66:S68)</f>
        <v>59242.77</v>
      </c>
      <c r="T69" s="79"/>
      <c r="U69" s="71"/>
      <c r="V69" s="137"/>
      <c r="W69" s="27"/>
      <c r="X69" s="27"/>
      <c r="Y69" s="27"/>
      <c r="Z69" s="71"/>
      <c r="AA69" s="141"/>
      <c r="AB69" s="71"/>
      <c r="AC69" s="139"/>
      <c r="AD69" s="61"/>
      <c r="AE69" s="27"/>
      <c r="AF69" s="27"/>
      <c r="AG69" s="122"/>
      <c r="AO69" s="181"/>
      <c r="AP69" s="71"/>
    </row>
    <row r="70" spans="1:45" ht="18">
      <c r="A70" s="27"/>
      <c r="B70" s="39"/>
      <c r="C70" s="63"/>
      <c r="D70" s="63"/>
      <c r="E70" s="208"/>
      <c r="F70" s="27"/>
      <c r="G70" s="87" t="s">
        <v>50</v>
      </c>
      <c r="H70" s="259">
        <v>100</v>
      </c>
      <c r="I70" s="70">
        <f>V52</f>
        <v>150</v>
      </c>
      <c r="J70" s="70">
        <f>H70-I70</f>
        <v>-50</v>
      </c>
      <c r="K70" s="42"/>
      <c r="L70" s="42"/>
      <c r="M70" s="71"/>
      <c r="N70" s="71"/>
      <c r="O70" s="71"/>
      <c r="P70" s="72"/>
      <c r="Q70" s="76"/>
      <c r="R70" s="221" t="s">
        <v>126</v>
      </c>
      <c r="S70" s="222">
        <f>S64-S69</f>
        <v>3275.5699999999997</v>
      </c>
      <c r="T70" s="79"/>
      <c r="U70" s="71"/>
      <c r="V70" s="137"/>
      <c r="W70" s="27"/>
      <c r="X70" s="27"/>
      <c r="Y70" s="27"/>
      <c r="Z70" s="71"/>
      <c r="AA70" s="141"/>
      <c r="AB70" s="71"/>
      <c r="AC70" s="139"/>
      <c r="AD70" s="61"/>
      <c r="AE70" s="27"/>
      <c r="AF70" s="27"/>
      <c r="AG70" s="122"/>
      <c r="AO70" s="181"/>
      <c r="AP70" s="71"/>
    </row>
    <row r="71" spans="1:45" ht="15.5">
      <c r="A71" s="27"/>
      <c r="B71" s="39"/>
      <c r="C71" s="31" t="s">
        <v>1</v>
      </c>
      <c r="D71" s="31" t="s">
        <v>122</v>
      </c>
      <c r="E71" s="33" t="s">
        <v>123</v>
      </c>
      <c r="F71" s="27"/>
      <c r="G71" s="3" t="s">
        <v>98</v>
      </c>
      <c r="H71" s="106">
        <v>3510</v>
      </c>
      <c r="I71" s="70">
        <f>AG52</f>
        <v>3538.8</v>
      </c>
      <c r="J71" s="70">
        <f>H71-I71</f>
        <v>-28.800000000000182</v>
      </c>
      <c r="K71" s="42"/>
      <c r="L71" s="42"/>
      <c r="M71" s="71"/>
      <c r="N71" s="71"/>
      <c r="O71" s="71"/>
      <c r="P71" s="72"/>
      <c r="Q71" s="72"/>
      <c r="R71" s="72"/>
      <c r="S71" s="27"/>
      <c r="T71" s="78"/>
      <c r="U71" s="27"/>
      <c r="V71" s="137"/>
      <c r="W71" s="27"/>
      <c r="X71" s="27"/>
      <c r="Y71" s="27"/>
      <c r="Z71" s="71"/>
      <c r="AA71" s="141"/>
      <c r="AB71" s="71"/>
      <c r="AC71" s="139"/>
      <c r="AD71" s="61"/>
      <c r="AE71" s="27"/>
      <c r="AF71" s="27"/>
      <c r="AG71" s="122"/>
      <c r="AO71" s="181"/>
      <c r="AP71" s="71"/>
    </row>
    <row r="72" spans="1:45" ht="15.5">
      <c r="A72" s="27"/>
      <c r="B72" s="39"/>
      <c r="C72" s="228" t="s">
        <v>90</v>
      </c>
      <c r="D72" s="229"/>
      <c r="E72" s="230">
        <v>48294.01</v>
      </c>
      <c r="F72" s="27"/>
      <c r="G72" s="86" t="s">
        <v>36</v>
      </c>
      <c r="H72" s="259">
        <v>90</v>
      </c>
      <c r="I72" s="70">
        <f>Z52</f>
        <v>82.2</v>
      </c>
      <c r="J72" s="70">
        <f t="shared" si="8"/>
        <v>7.7999999999999972</v>
      </c>
      <c r="K72" s="42"/>
      <c r="L72" s="42"/>
      <c r="M72" s="71"/>
      <c r="N72" s="71"/>
      <c r="O72" s="71"/>
      <c r="P72" s="72"/>
      <c r="Q72" s="72"/>
      <c r="R72" s="27"/>
      <c r="S72" s="71"/>
      <c r="T72" s="78"/>
      <c r="U72" s="27"/>
      <c r="V72" s="137"/>
      <c r="W72" s="27"/>
      <c r="X72" s="27"/>
      <c r="Y72" s="27"/>
      <c r="Z72" s="71"/>
      <c r="AA72" s="141"/>
      <c r="AB72" s="71"/>
      <c r="AC72" s="139"/>
      <c r="AD72" s="61"/>
      <c r="AE72" s="27"/>
      <c r="AF72" s="27"/>
      <c r="AG72" s="122"/>
      <c r="AO72" s="181"/>
      <c r="AP72" s="71"/>
    </row>
    <row r="73" spans="1:45" ht="15.5">
      <c r="A73" s="27"/>
      <c r="B73" s="39"/>
      <c r="C73" s="231" t="s">
        <v>89</v>
      </c>
      <c r="D73" s="229"/>
      <c r="E73" s="232">
        <f>E58+E63</f>
        <v>2208.4499999999998</v>
      </c>
      <c r="F73" s="27"/>
      <c r="G73" s="163" t="s">
        <v>158</v>
      </c>
      <c r="H73" s="259">
        <v>400</v>
      </c>
      <c r="I73" s="70">
        <f>Y52</f>
        <v>175</v>
      </c>
      <c r="J73" s="106">
        <f>H73-I73</f>
        <v>225</v>
      </c>
      <c r="K73" s="27"/>
      <c r="L73" s="27"/>
      <c r="M73" s="71"/>
      <c r="N73" s="71"/>
      <c r="O73" s="71"/>
      <c r="P73" s="72"/>
      <c r="Q73" s="76"/>
      <c r="R73" s="27"/>
      <c r="S73" s="71"/>
      <c r="T73" s="78"/>
      <c r="U73" s="27"/>
      <c r="V73" s="137"/>
      <c r="W73" s="27"/>
      <c r="X73" s="27"/>
      <c r="Y73" s="27"/>
      <c r="Z73" s="71"/>
      <c r="AA73" s="141"/>
      <c r="AB73" s="71"/>
      <c r="AC73" s="139"/>
      <c r="AD73" s="61"/>
      <c r="AE73" s="27"/>
      <c r="AF73" s="27"/>
      <c r="AG73" s="122"/>
      <c r="AO73" s="181"/>
      <c r="AP73" s="71"/>
    </row>
    <row r="74" spans="1:45" s="8" customFormat="1" ht="15.5">
      <c r="A74" s="27"/>
      <c r="B74" s="39"/>
      <c r="C74" s="228" t="s">
        <v>39</v>
      </c>
      <c r="D74" s="233"/>
      <c r="E74" s="234">
        <f>E72+E73</f>
        <v>50502.46</v>
      </c>
      <c r="F74" s="27"/>
      <c r="G74" s="163" t="s">
        <v>164</v>
      </c>
      <c r="H74" s="259">
        <v>100</v>
      </c>
      <c r="I74" s="70">
        <f>AA52</f>
        <v>90.73</v>
      </c>
      <c r="J74" s="106">
        <f>H74-I74</f>
        <v>9.269999999999996</v>
      </c>
      <c r="K74" s="27"/>
      <c r="L74" s="27"/>
      <c r="M74" s="71"/>
      <c r="N74" s="71"/>
      <c r="O74" s="71"/>
      <c r="P74" s="72"/>
      <c r="Q74" s="76"/>
      <c r="R74" s="52"/>
      <c r="S74" s="27"/>
      <c r="T74" s="80"/>
      <c r="U74" s="27"/>
      <c r="V74" s="137"/>
      <c r="W74" s="27"/>
      <c r="X74" s="27"/>
      <c r="Y74" s="27"/>
      <c r="Z74" s="71"/>
      <c r="AA74" s="141"/>
      <c r="AB74" s="71"/>
      <c r="AC74" s="139"/>
      <c r="AD74" s="61"/>
      <c r="AE74" s="27"/>
      <c r="AF74" s="27"/>
      <c r="AG74" s="122"/>
      <c r="AH74"/>
      <c r="AI74"/>
      <c r="AJ74"/>
      <c r="AK74"/>
      <c r="AL74"/>
      <c r="AM74"/>
      <c r="AN74"/>
      <c r="AO74" s="181"/>
      <c r="AP74"/>
      <c r="AQ74"/>
      <c r="AR74"/>
      <c r="AS74"/>
    </row>
    <row r="75" spans="1:45" ht="31">
      <c r="A75" s="27"/>
      <c r="B75" s="39"/>
      <c r="C75" s="224" t="s">
        <v>57</v>
      </c>
      <c r="D75" s="223">
        <v>4112.5200000000004</v>
      </c>
      <c r="E75" s="225">
        <f>5407.11-4112.52</f>
        <v>1294.5899999999992</v>
      </c>
      <c r="F75" s="27"/>
      <c r="G75" s="163" t="s">
        <v>159</v>
      </c>
      <c r="H75" s="251">
        <v>0</v>
      </c>
      <c r="I75" s="261">
        <f>Z55</f>
        <v>0</v>
      </c>
      <c r="J75" s="262">
        <v>0</v>
      </c>
      <c r="K75" s="52"/>
      <c r="L75" s="52"/>
      <c r="M75" s="71"/>
      <c r="N75" s="71"/>
      <c r="O75" s="71"/>
      <c r="P75" s="72"/>
      <c r="Q75" s="76"/>
      <c r="R75" s="27"/>
      <c r="S75" s="27"/>
      <c r="T75" s="81"/>
      <c r="U75" s="41"/>
      <c r="V75" s="137"/>
      <c r="W75" s="27"/>
      <c r="X75" s="27"/>
      <c r="Y75" s="27"/>
      <c r="Z75" s="71"/>
      <c r="AA75" s="141"/>
      <c r="AB75" s="71"/>
      <c r="AC75" s="139"/>
      <c r="AD75" s="61"/>
      <c r="AE75" s="27"/>
      <c r="AF75" s="27"/>
      <c r="AG75" s="122"/>
      <c r="AO75" s="181"/>
    </row>
    <row r="76" spans="1:45" ht="15.5">
      <c r="A76" s="27"/>
      <c r="B76" s="39"/>
      <c r="C76" s="226" t="s">
        <v>63</v>
      </c>
      <c r="D76" s="280">
        <f>AL52</f>
        <v>771.35</v>
      </c>
      <c r="E76" s="227">
        <f>1000-D76</f>
        <v>228.64999999999998</v>
      </c>
      <c r="F76" s="52"/>
      <c r="G76" s="491" t="s">
        <v>37</v>
      </c>
      <c r="H76" s="491"/>
      <c r="I76" s="491"/>
      <c r="J76" s="491"/>
      <c r="K76" s="162"/>
      <c r="L76" s="162"/>
      <c r="M76" s="71"/>
      <c r="N76" s="71"/>
      <c r="O76" s="71"/>
      <c r="P76" s="72"/>
      <c r="Q76" s="76"/>
      <c r="R76" s="27"/>
      <c r="S76" s="52"/>
      <c r="T76" s="82"/>
      <c r="U76" s="53"/>
      <c r="V76" s="136"/>
      <c r="W76" s="52"/>
      <c r="X76" s="52"/>
      <c r="Y76" s="52"/>
      <c r="Z76" s="142"/>
      <c r="AA76" s="141"/>
      <c r="AB76" s="143"/>
      <c r="AC76" s="139"/>
      <c r="AD76" s="63"/>
      <c r="AE76" s="52"/>
      <c r="AF76" s="52"/>
      <c r="AG76" s="123"/>
      <c r="AH76" s="8"/>
      <c r="AI76" s="8"/>
      <c r="AJ76" s="8"/>
      <c r="AK76" s="8"/>
      <c r="AL76" s="8"/>
      <c r="AM76" s="8"/>
      <c r="AN76" s="8"/>
      <c r="AO76" s="16"/>
      <c r="AP76" s="8"/>
      <c r="AQ76" s="8"/>
      <c r="AR76" s="8"/>
      <c r="AS76" s="8"/>
    </row>
    <row r="77" spans="1:45" ht="15.5">
      <c r="A77" s="27"/>
      <c r="B77" s="39"/>
      <c r="C77" s="224" t="s">
        <v>64</v>
      </c>
      <c r="D77" s="223"/>
      <c r="E77" s="225">
        <v>327.61</v>
      </c>
      <c r="F77" s="27"/>
      <c r="G77" s="88" t="s">
        <v>38</v>
      </c>
      <c r="H77" s="92"/>
      <c r="I77" s="93"/>
      <c r="J77" s="94"/>
      <c r="K77" s="27"/>
      <c r="L77" s="83"/>
      <c r="M77" s="41"/>
      <c r="N77" s="137"/>
      <c r="O77" s="27"/>
      <c r="P77" s="27"/>
      <c r="Q77" s="27"/>
      <c r="R77" s="494"/>
      <c r="S77" s="494"/>
      <c r="T77" s="144"/>
      <c r="U77" s="139"/>
      <c r="V77" s="61"/>
      <c r="W77" s="27"/>
      <c r="X77" s="27"/>
      <c r="Y77" s="122"/>
      <c r="AC77"/>
      <c r="AG77" s="13"/>
      <c r="AO77"/>
    </row>
    <row r="78" spans="1:45" ht="18">
      <c r="A78" s="27"/>
      <c r="B78" s="39"/>
      <c r="C78" s="206" t="s">
        <v>65</v>
      </c>
      <c r="D78" s="148"/>
      <c r="E78" s="207">
        <f>SUM(E75:E77)+E74</f>
        <v>52353.31</v>
      </c>
      <c r="F78" s="27"/>
      <c r="G78" s="89" t="s">
        <v>47</v>
      </c>
      <c r="H78" s="3">
        <v>300</v>
      </c>
      <c r="I78" s="70">
        <v>300</v>
      </c>
      <c r="J78" s="106">
        <f>H78-I78</f>
        <v>0</v>
      </c>
      <c r="K78" s="27"/>
      <c r="L78" s="27"/>
      <c r="M78" s="41"/>
      <c r="N78" s="137"/>
      <c r="O78" s="27"/>
      <c r="P78" s="27"/>
      <c r="Q78" s="27"/>
      <c r="R78" s="145"/>
      <c r="S78" s="141"/>
      <c r="T78" s="71"/>
      <c r="U78" s="139"/>
      <c r="V78" s="61"/>
      <c r="W78" s="27"/>
      <c r="X78" s="27"/>
      <c r="Y78" s="122"/>
      <c r="AC78"/>
      <c r="AG78" s="13"/>
      <c r="AO78"/>
    </row>
    <row r="79" spans="1:45" ht="15.5">
      <c r="A79" s="27"/>
      <c r="B79" s="39"/>
      <c r="C79" s="27"/>
      <c r="D79" s="27"/>
      <c r="E79" s="40"/>
      <c r="F79" s="27"/>
      <c r="G79" s="255" t="s">
        <v>161</v>
      </c>
      <c r="H79" s="256">
        <f>SUM(H57:H78)</f>
        <v>9942.7999999999993</v>
      </c>
      <c r="I79" s="257"/>
      <c r="J79" s="257"/>
      <c r="K79" s="27"/>
      <c r="L79" s="27"/>
      <c r="M79" s="41"/>
      <c r="N79" s="137"/>
      <c r="O79" s="27"/>
      <c r="P79" s="27"/>
      <c r="Q79" s="27"/>
      <c r="R79" s="142"/>
      <c r="S79" s="141"/>
      <c r="T79" s="493"/>
      <c r="U79" s="130"/>
      <c r="V79" s="61"/>
      <c r="W79" s="27"/>
      <c r="X79" s="27"/>
      <c r="Y79" s="122"/>
      <c r="AC79"/>
      <c r="AG79" s="13"/>
      <c r="AO79"/>
    </row>
    <row r="80" spans="1:45" ht="15.5">
      <c r="C80" s="27"/>
      <c r="D80" s="27"/>
      <c r="E80" s="40"/>
      <c r="F80" s="27"/>
      <c r="G80" s="203" t="s">
        <v>163</v>
      </c>
      <c r="H80" s="69"/>
      <c r="I80" s="202">
        <f>SUM(I61:I79)</f>
        <v>10011.15</v>
      </c>
      <c r="J80" s="202">
        <f>SUM(J61:J78)</f>
        <v>-68.350000000000179</v>
      </c>
      <c r="K80" s="27"/>
      <c r="L80" s="27"/>
      <c r="M80" s="41"/>
      <c r="N80" s="137"/>
      <c r="O80" s="27"/>
      <c r="P80" s="85"/>
      <c r="Q80" s="27"/>
      <c r="R80" s="100"/>
      <c r="S80" s="61"/>
      <c r="T80" s="493"/>
      <c r="U80" s="492"/>
      <c r="V80" s="61"/>
      <c r="W80" s="27"/>
      <c r="X80" s="27"/>
      <c r="Y80" s="122"/>
      <c r="AC80"/>
      <c r="AG80" s="13"/>
      <c r="AO80"/>
    </row>
    <row r="81" spans="5:41" ht="15.5">
      <c r="E81" s="40"/>
      <c r="F81" s="27"/>
      <c r="G81" s="154" t="s">
        <v>56</v>
      </c>
      <c r="H81" s="155"/>
      <c r="I81" s="155"/>
      <c r="J81" s="155"/>
      <c r="K81" s="84"/>
      <c r="L81" s="27"/>
      <c r="M81" s="41"/>
      <c r="N81" s="137"/>
      <c r="O81" s="27"/>
      <c r="P81" s="27"/>
      <c r="Q81" s="27"/>
      <c r="R81" s="27"/>
      <c r="S81" s="61"/>
      <c r="T81" s="62"/>
      <c r="U81" s="492"/>
      <c r="V81" s="61"/>
      <c r="W81" s="27"/>
      <c r="X81" s="27"/>
      <c r="Y81" s="122"/>
      <c r="AC81"/>
      <c r="AG81" s="13"/>
      <c r="AO81"/>
    </row>
    <row r="82" spans="5:41">
      <c r="F82" s="27"/>
      <c r="G82" s="146" t="s">
        <v>47</v>
      </c>
      <c r="H82" s="147"/>
      <c r="I82" s="147"/>
      <c r="J82" s="147"/>
      <c r="K82" s="100"/>
      <c r="L82" s="100"/>
      <c r="M82" s="111"/>
      <c r="N82" s="111"/>
      <c r="O82" s="134"/>
      <c r="P82" s="73"/>
      <c r="Q82" s="76"/>
      <c r="R82" s="27"/>
      <c r="S82" s="84"/>
      <c r="T82" s="27"/>
      <c r="U82" s="41"/>
      <c r="V82" s="137"/>
      <c r="W82" s="27"/>
      <c r="X82" s="42"/>
      <c r="Y82" s="27"/>
      <c r="Z82" s="27"/>
      <c r="AA82" s="61"/>
      <c r="AB82" s="493"/>
      <c r="AC82" s="130"/>
      <c r="AD82" s="61"/>
      <c r="AE82" s="27"/>
      <c r="AF82" s="27"/>
      <c r="AG82" s="122"/>
    </row>
    <row r="83" spans="5:41">
      <c r="F83" s="27"/>
      <c r="G83" s="89" t="s">
        <v>77</v>
      </c>
      <c r="H83" s="282">
        <v>6943.3</v>
      </c>
      <c r="I83" s="3"/>
      <c r="J83" s="106"/>
      <c r="K83" s="27"/>
      <c r="L83" s="100"/>
      <c r="M83" s="111"/>
      <c r="N83" s="111"/>
      <c r="O83" s="71"/>
      <c r="P83" s="72"/>
      <c r="Q83" s="76"/>
      <c r="R83" s="27"/>
      <c r="S83" s="84"/>
      <c r="T83" s="27"/>
      <c r="U83" s="41"/>
      <c r="V83" s="137"/>
      <c r="W83" s="27"/>
      <c r="X83" s="27"/>
      <c r="Y83" s="27"/>
      <c r="Z83" s="27"/>
      <c r="AA83" s="61"/>
      <c r="AB83" s="493"/>
      <c r="AC83" s="130"/>
      <c r="AD83" s="61"/>
      <c r="AE83" s="27"/>
      <c r="AF83" s="27"/>
      <c r="AG83" s="122"/>
    </row>
    <row r="84" spans="5:41">
      <c r="F84" s="27"/>
      <c r="G84" s="89" t="s">
        <v>178</v>
      </c>
      <c r="H84" s="282">
        <v>300</v>
      </c>
      <c r="I84" s="3"/>
      <c r="J84" s="106"/>
      <c r="K84" s="27"/>
      <c r="L84" s="27"/>
      <c r="M84" s="71"/>
      <c r="N84" s="71"/>
      <c r="O84" s="71"/>
      <c r="P84" s="72"/>
      <c r="Q84" s="76"/>
      <c r="R84" s="27"/>
      <c r="S84" s="84"/>
      <c r="T84" s="27"/>
      <c r="U84" s="41"/>
      <c r="V84" s="137"/>
      <c r="W84" s="27"/>
      <c r="X84" s="27"/>
      <c r="Y84" s="27"/>
      <c r="Z84" s="27"/>
      <c r="AA84" s="61"/>
      <c r="AB84" s="62"/>
      <c r="AC84" s="130"/>
      <c r="AD84" s="61"/>
      <c r="AE84" s="27"/>
      <c r="AF84" s="27"/>
      <c r="AG84" s="122"/>
    </row>
    <row r="85" spans="5:41">
      <c r="F85" s="27"/>
      <c r="G85" s="283" t="s">
        <v>180</v>
      </c>
      <c r="H85" s="284">
        <f>H83+H84</f>
        <v>7243.3</v>
      </c>
      <c r="I85" s="285"/>
      <c r="J85" s="286"/>
      <c r="K85" s="27"/>
      <c r="L85" s="27"/>
      <c r="M85" s="85"/>
      <c r="N85" s="85"/>
      <c r="O85" s="71"/>
      <c r="P85" s="72"/>
      <c r="Q85" s="76"/>
      <c r="R85" s="27"/>
      <c r="S85" s="84"/>
      <c r="T85" s="27"/>
      <c r="U85" s="41"/>
      <c r="V85" s="137"/>
      <c r="W85" s="42"/>
      <c r="X85" s="27"/>
      <c r="Y85" s="27"/>
      <c r="Z85" s="27"/>
      <c r="AA85" s="61"/>
      <c r="AB85" s="493"/>
      <c r="AC85" s="130"/>
      <c r="AD85" s="61"/>
      <c r="AE85" s="27"/>
      <c r="AF85" s="27"/>
      <c r="AG85" s="122"/>
    </row>
    <row r="86" spans="5:41">
      <c r="F86" s="100"/>
      <c r="G86" s="266" t="s">
        <v>166</v>
      </c>
      <c r="H86" s="3"/>
      <c r="I86" s="60">
        <v>100</v>
      </c>
      <c r="J86" s="3"/>
      <c r="K86" s="100"/>
      <c r="L86" s="100"/>
      <c r="M86" s="71"/>
      <c r="N86" s="71"/>
      <c r="O86" s="74"/>
      <c r="P86" s="75"/>
      <c r="Q86" s="27"/>
      <c r="R86"/>
      <c r="S86" s="27"/>
      <c r="T86" s="27"/>
      <c r="U86" s="41"/>
      <c r="V86" s="137"/>
      <c r="W86" s="27"/>
      <c r="X86" s="27"/>
      <c r="Y86" s="27"/>
      <c r="Z86" s="27"/>
      <c r="AA86" s="61"/>
      <c r="AB86" s="493"/>
      <c r="AC86" s="130"/>
      <c r="AD86" s="61"/>
      <c r="AE86" s="27"/>
      <c r="AF86" s="27"/>
      <c r="AG86" s="122"/>
    </row>
    <row r="87" spans="5:41">
      <c r="F87" s="27"/>
      <c r="G87" s="266" t="s">
        <v>171</v>
      </c>
      <c r="H87" s="3"/>
      <c r="I87" s="60">
        <v>420</v>
      </c>
      <c r="J87" s="3"/>
      <c r="K87" s="133">
        <f>I86+I87+I88+I89</f>
        <v>1662.02</v>
      </c>
      <c r="L87" s="27"/>
      <c r="M87" s="71"/>
      <c r="N87" s="71"/>
      <c r="O87" s="71"/>
      <c r="P87" s="72"/>
      <c r="Q87" s="27"/>
      <c r="R87"/>
      <c r="S87" s="27"/>
      <c r="T87" s="27"/>
      <c r="U87" s="41"/>
      <c r="V87" s="137"/>
      <c r="W87" s="27"/>
      <c r="X87" s="27"/>
      <c r="Y87" s="27"/>
      <c r="Z87" s="27"/>
      <c r="AA87" s="61"/>
      <c r="AB87" s="61"/>
      <c r="AC87" s="129"/>
      <c r="AD87" s="61"/>
      <c r="AE87" s="27"/>
      <c r="AF87" s="27"/>
      <c r="AG87" s="122"/>
    </row>
    <row r="88" spans="5:41">
      <c r="G88" s="266" t="s">
        <v>201</v>
      </c>
      <c r="H88" s="3"/>
      <c r="I88" s="60">
        <v>876</v>
      </c>
      <c r="J88" s="3"/>
      <c r="K88" s="133">
        <f>H85-K87</f>
        <v>5581.2800000000007</v>
      </c>
      <c r="L88" s="27"/>
      <c r="O88"/>
      <c r="P88"/>
      <c r="Q88"/>
      <c r="R88"/>
      <c r="S88"/>
      <c r="T88"/>
      <c r="AA88" s="64"/>
      <c r="AB88" s="62"/>
      <c r="AC88" s="130"/>
      <c r="AD88" s="64"/>
    </row>
    <row r="89" spans="5:41">
      <c r="G89" s="266" t="s">
        <v>275</v>
      </c>
      <c r="H89" s="3"/>
      <c r="I89" s="60">
        <f>J50</f>
        <v>266.02</v>
      </c>
      <c r="J89" s="3"/>
      <c r="K89" s="133"/>
      <c r="L89" s="27"/>
      <c r="O89"/>
      <c r="P89"/>
      <c r="Q89"/>
      <c r="R89"/>
      <c r="S89"/>
      <c r="T89"/>
      <c r="AA89" s="64"/>
      <c r="AB89" s="62"/>
      <c r="AC89" s="130"/>
      <c r="AD89" s="64"/>
    </row>
    <row r="90" spans="5:41">
      <c r="G90" s="109" t="s">
        <v>179</v>
      </c>
      <c r="H90" s="287"/>
      <c r="I90" s="288"/>
      <c r="J90" s="289">
        <f>H85-(I86+I87+I88+I89)</f>
        <v>5581.2800000000007</v>
      </c>
      <c r="K90" s="110"/>
      <c r="L90" s="27"/>
      <c r="O90"/>
      <c r="P90"/>
      <c r="Q90"/>
      <c r="R90"/>
      <c r="S90"/>
      <c r="T90"/>
      <c r="AA90" s="64"/>
      <c r="AB90" s="62"/>
      <c r="AC90" s="130"/>
      <c r="AD90" s="64"/>
    </row>
    <row r="91" spans="5:41">
      <c r="G91" s="109"/>
      <c r="H91" s="105"/>
      <c r="I91" s="281"/>
      <c r="J91" s="106"/>
      <c r="K91" s="85"/>
      <c r="O91"/>
      <c r="P91"/>
      <c r="Q91"/>
      <c r="R91"/>
      <c r="S91"/>
      <c r="T91"/>
      <c r="AA91" s="64"/>
      <c r="AB91" s="62"/>
      <c r="AC91" s="130"/>
      <c r="AD91" s="64"/>
    </row>
    <row r="92" spans="5:41">
      <c r="G92" s="146" t="s">
        <v>78</v>
      </c>
      <c r="H92" s="149">
        <v>174</v>
      </c>
      <c r="I92" s="153">
        <f>AD52</f>
        <v>0</v>
      </c>
      <c r="J92" s="150">
        <f t="shared" si="8"/>
        <v>174</v>
      </c>
      <c r="L92" s="85"/>
      <c r="O92" s="110"/>
      <c r="P92" s="110"/>
      <c r="Q92" s="110"/>
      <c r="R92"/>
      <c r="S92"/>
      <c r="T92"/>
      <c r="AA92" s="64"/>
      <c r="AB92" s="62"/>
      <c r="AC92" s="130"/>
      <c r="AD92" s="64"/>
    </row>
    <row r="93" spans="5:41">
      <c r="G93" s="146" t="s">
        <v>79</v>
      </c>
      <c r="H93" s="149">
        <v>434.74</v>
      </c>
      <c r="I93" s="148"/>
      <c r="J93" s="151"/>
      <c r="O93" s="110"/>
      <c r="P93" s="111"/>
      <c r="Q93" s="110"/>
      <c r="R93" s="85"/>
      <c r="S93"/>
      <c r="T93"/>
      <c r="AA93" s="64"/>
      <c r="AB93" s="62"/>
      <c r="AC93" s="130"/>
      <c r="AD93" s="64"/>
    </row>
    <row r="94" spans="5:41">
      <c r="G94" s="102" t="s">
        <v>46</v>
      </c>
      <c r="H94" s="103">
        <v>1000</v>
      </c>
      <c r="I94" s="104"/>
      <c r="J94" s="101"/>
      <c r="O94" s="110"/>
      <c r="P94" s="111"/>
      <c r="Q94" s="110"/>
      <c r="R94"/>
      <c r="S94"/>
      <c r="T94"/>
      <c r="AA94" s="64"/>
      <c r="AB94" s="62"/>
      <c r="AC94" s="130"/>
      <c r="AD94" s="64"/>
    </row>
    <row r="95" spans="5:41">
      <c r="G95" s="107" t="s">
        <v>48</v>
      </c>
      <c r="H95" s="108">
        <v>536.09</v>
      </c>
      <c r="I95" s="3">
        <v>0</v>
      </c>
      <c r="J95" s="70">
        <f>H95-I95</f>
        <v>536.09</v>
      </c>
      <c r="O95" s="110"/>
      <c r="P95" s="112"/>
      <c r="Q95" s="110"/>
      <c r="R95"/>
      <c r="S95"/>
      <c r="T95"/>
      <c r="AA95" s="64"/>
      <c r="AB95" s="65"/>
      <c r="AC95" s="131"/>
      <c r="AD95" s="64"/>
    </row>
    <row r="96" spans="5:41">
      <c r="G96" s="146" t="s">
        <v>84</v>
      </c>
      <c r="H96" s="152">
        <v>600</v>
      </c>
      <c r="I96" s="153">
        <f>AH52</f>
        <v>0</v>
      </c>
      <c r="J96" s="150">
        <v>600</v>
      </c>
      <c r="O96" s="110"/>
      <c r="P96" s="112"/>
      <c r="Q96" s="110"/>
      <c r="R96"/>
      <c r="S96"/>
      <c r="T96"/>
      <c r="AA96" s="64"/>
      <c r="AB96" s="493"/>
      <c r="AC96" s="130"/>
      <c r="AD96" s="64"/>
    </row>
    <row r="97" spans="7:30">
      <c r="G97" s="146" t="s">
        <v>85</v>
      </c>
      <c r="H97" s="152">
        <v>66.44</v>
      </c>
      <c r="I97" s="153">
        <f>AM52</f>
        <v>0</v>
      </c>
      <c r="J97" s="150">
        <f>H97-I97</f>
        <v>66.44</v>
      </c>
      <c r="O97" s="110"/>
      <c r="P97" s="111"/>
      <c r="Q97" s="110"/>
      <c r="R97"/>
      <c r="S97"/>
      <c r="T97"/>
      <c r="AA97" s="64"/>
      <c r="AB97" s="493"/>
      <c r="AC97" s="130"/>
      <c r="AD97" s="64"/>
    </row>
    <row r="98" spans="7:30">
      <c r="G98" s="163"/>
      <c r="H98" s="3"/>
      <c r="I98" s="3"/>
      <c r="J98" s="3"/>
      <c r="O98" s="110"/>
      <c r="P98" s="111"/>
      <c r="Q98" s="110"/>
      <c r="R98"/>
      <c r="S98"/>
      <c r="T98"/>
      <c r="AA98" s="64"/>
      <c r="AB98" s="493"/>
      <c r="AC98" s="130"/>
      <c r="AD98" s="64"/>
    </row>
    <row r="99" spans="7:30">
      <c r="G99" s="90" t="s">
        <v>49</v>
      </c>
      <c r="H99" s="91"/>
      <c r="I99" s="98"/>
      <c r="J99" s="98">
        <f>SUM(J90:J98)</f>
        <v>6957.81</v>
      </c>
      <c r="M99" s="71"/>
      <c r="N99" s="71"/>
      <c r="O99" s="110"/>
      <c r="P99" s="111"/>
      <c r="Q99" s="110"/>
      <c r="R99"/>
      <c r="S99"/>
      <c r="T99"/>
      <c r="AA99" s="64"/>
      <c r="AB99" s="493"/>
      <c r="AC99" s="130"/>
      <c r="AD99" s="64"/>
    </row>
    <row r="100" spans="7:30">
      <c r="M100" s="71"/>
      <c r="N100" s="71"/>
      <c r="O100" s="110"/>
      <c r="P100" s="110"/>
      <c r="Q100"/>
      <c r="R100"/>
      <c r="S100"/>
      <c r="T100"/>
      <c r="AA100" s="64"/>
      <c r="AB100" s="62"/>
      <c r="AC100" s="130"/>
      <c r="AD100" s="64"/>
    </row>
    <row r="101" spans="7:30">
      <c r="G101" s="252" t="s">
        <v>156</v>
      </c>
      <c r="H101" s="253"/>
      <c r="I101" s="253"/>
      <c r="J101" s="254">
        <f>I52</f>
        <v>1766.01</v>
      </c>
      <c r="M101" s="71"/>
      <c r="N101" s="71"/>
      <c r="O101" s="110"/>
      <c r="P101" s="110"/>
      <c r="Q101" s="110"/>
      <c r="R101"/>
      <c r="S101"/>
      <c r="T101"/>
      <c r="AA101" s="64"/>
      <c r="AB101" s="64"/>
      <c r="AD101" s="64"/>
    </row>
    <row r="102" spans="7:30">
      <c r="M102" s="71"/>
      <c r="N102" s="71"/>
      <c r="O102" s="110"/>
      <c r="P102" s="110"/>
      <c r="Q102" s="110"/>
      <c r="R102"/>
      <c r="S102"/>
      <c r="T102"/>
      <c r="AA102" s="64"/>
      <c r="AB102" s="64"/>
      <c r="AD102" s="64"/>
    </row>
    <row r="103" spans="7:30">
      <c r="M103" s="71"/>
      <c r="N103" s="71"/>
      <c r="O103"/>
      <c r="P103"/>
      <c r="Q103"/>
      <c r="R103"/>
      <c r="S103"/>
      <c r="T103"/>
      <c r="AA103" s="64"/>
      <c r="AB103" s="64"/>
      <c r="AD103" s="64"/>
    </row>
    <row r="104" spans="7:30">
      <c r="M104" s="71"/>
      <c r="N104" s="71"/>
      <c r="O104"/>
      <c r="P104"/>
      <c r="Q104"/>
      <c r="R104"/>
      <c r="S104"/>
      <c r="T104"/>
      <c r="AA104" s="64"/>
      <c r="AB104" s="64"/>
      <c r="AD104" s="64"/>
    </row>
    <row r="105" spans="7:30">
      <c r="M105" s="71"/>
      <c r="N105" s="71"/>
      <c r="O105"/>
      <c r="P105"/>
      <c r="Q105"/>
      <c r="R105"/>
      <c r="S105"/>
      <c r="T105"/>
      <c r="AA105" s="64"/>
      <c r="AB105" s="64"/>
      <c r="AD105" s="64"/>
    </row>
    <row r="106" spans="7:30">
      <c r="O106"/>
      <c r="P106"/>
      <c r="Q106"/>
      <c r="R106"/>
      <c r="S106"/>
      <c r="T106"/>
      <c r="AA106" s="64"/>
      <c r="AB106" s="64"/>
      <c r="AD106" s="64"/>
    </row>
    <row r="107" spans="7:30">
      <c r="O107"/>
      <c r="P107"/>
      <c r="Q107"/>
      <c r="S107"/>
      <c r="T107"/>
      <c r="AA107" s="64"/>
      <c r="AB107" s="64"/>
      <c r="AD107" s="64"/>
    </row>
    <row r="108" spans="7:30">
      <c r="O108"/>
      <c r="P108"/>
      <c r="Q108"/>
      <c r="S108"/>
      <c r="T108"/>
      <c r="AA108" s="64"/>
      <c r="AB108" s="64"/>
      <c r="AD108" s="64"/>
    </row>
    <row r="109" spans="7:30">
      <c r="O109"/>
      <c r="P109"/>
      <c r="Q109" s="64"/>
      <c r="AA109" s="64"/>
      <c r="AB109" s="64"/>
      <c r="AD109" s="64"/>
    </row>
    <row r="110" spans="7:30">
      <c r="O110"/>
      <c r="P110"/>
      <c r="Q110" s="64"/>
      <c r="AA110" s="64"/>
      <c r="AB110" s="64"/>
      <c r="AD110" s="64"/>
    </row>
    <row r="111" spans="7:30">
      <c r="O111"/>
      <c r="P111"/>
      <c r="Q111" s="64"/>
      <c r="AA111" s="64"/>
      <c r="AB111" s="64"/>
      <c r="AD111" s="64"/>
    </row>
    <row r="112" spans="7:30">
      <c r="O112"/>
      <c r="P112"/>
      <c r="Q112" s="64"/>
      <c r="AA112" s="64"/>
      <c r="AB112" s="64"/>
      <c r="AD112" s="64"/>
    </row>
    <row r="113" spans="15:30">
      <c r="O113"/>
      <c r="P113"/>
      <c r="Q113" s="64"/>
      <c r="AA113" s="64"/>
      <c r="AB113" s="64"/>
      <c r="AD113" s="64"/>
    </row>
    <row r="114" spans="15:30">
      <c r="O114"/>
      <c r="P114"/>
      <c r="Q114" s="64"/>
      <c r="AA114" s="64"/>
      <c r="AB114" s="64"/>
      <c r="AD114" s="64"/>
    </row>
    <row r="115" spans="15:30">
      <c r="O115"/>
      <c r="P115"/>
      <c r="Q115" s="64"/>
      <c r="AA115" s="64"/>
      <c r="AB115" s="64"/>
      <c r="AD115" s="64"/>
    </row>
    <row r="116" spans="15:30">
      <c r="O116"/>
      <c r="P116"/>
      <c r="Q116" s="64"/>
      <c r="AA116" s="64"/>
      <c r="AB116" s="64"/>
      <c r="AD116" s="64"/>
    </row>
    <row r="117" spans="15:30">
      <c r="O117"/>
      <c r="P117"/>
      <c r="Q117" s="64"/>
      <c r="AA117" s="64"/>
      <c r="AB117" s="64"/>
      <c r="AD117" s="64"/>
    </row>
    <row r="118" spans="15:30">
      <c r="O118"/>
      <c r="P118"/>
      <c r="Q118" s="64"/>
      <c r="AA118" s="64"/>
      <c r="AB118" s="64"/>
      <c r="AD118" s="64"/>
    </row>
    <row r="119" spans="15:30">
      <c r="O119"/>
      <c r="P119"/>
      <c r="Q119" s="64"/>
      <c r="AA119" s="64"/>
      <c r="AB119" s="64"/>
      <c r="AD119" s="64"/>
    </row>
    <row r="120" spans="15:30">
      <c r="O120"/>
      <c r="P120"/>
      <c r="Q120" s="64"/>
      <c r="AA120" s="64"/>
      <c r="AB120" s="64"/>
      <c r="AD120" s="64"/>
    </row>
    <row r="121" spans="15:30">
      <c r="O121"/>
      <c r="P121"/>
      <c r="Q121" s="64"/>
      <c r="AA121" s="64"/>
      <c r="AB121" s="64"/>
      <c r="AD121" s="64"/>
    </row>
    <row r="122" spans="15:30">
      <c r="O122"/>
      <c r="P122"/>
      <c r="Q122" s="64"/>
      <c r="AA122" s="64"/>
      <c r="AB122" s="64"/>
      <c r="AD122" s="64"/>
    </row>
    <row r="123" spans="15:30">
      <c r="O123"/>
      <c r="P123"/>
      <c r="Q123" s="64"/>
      <c r="AA123" s="64"/>
      <c r="AB123" s="64"/>
      <c r="AD123" s="64"/>
    </row>
    <row r="124" spans="15:30">
      <c r="O124"/>
      <c r="P124"/>
      <c r="Q124" s="64"/>
      <c r="AA124" s="64"/>
      <c r="AB124" s="64"/>
      <c r="AD124" s="64"/>
    </row>
    <row r="125" spans="15:30">
      <c r="O125"/>
      <c r="P125"/>
      <c r="Q125" s="64"/>
      <c r="AA125" s="64"/>
      <c r="AB125" s="64"/>
      <c r="AD125" s="64"/>
    </row>
    <row r="126" spans="15:30">
      <c r="O126"/>
      <c r="P126"/>
      <c r="Q126" s="64"/>
      <c r="AA126" s="64"/>
      <c r="AB126" s="64"/>
      <c r="AD126" s="64"/>
    </row>
    <row r="127" spans="15:30">
      <c r="O127" s="64"/>
      <c r="P127" s="64"/>
      <c r="Q127" s="64"/>
      <c r="AA127" s="64"/>
      <c r="AB127" s="64"/>
      <c r="AD127" s="64"/>
    </row>
    <row r="128" spans="15:30">
      <c r="O128" s="64"/>
      <c r="P128" s="64"/>
      <c r="Q128" s="64"/>
      <c r="AA128" s="64"/>
      <c r="AB128" s="64"/>
      <c r="AD128" s="64"/>
    </row>
    <row r="129" spans="15:30">
      <c r="O129" s="64"/>
      <c r="P129" s="64"/>
      <c r="Q129" s="64"/>
      <c r="AA129" s="64"/>
      <c r="AB129" s="64"/>
      <c r="AD129" s="64"/>
    </row>
    <row r="130" spans="15:30">
      <c r="O130" s="64"/>
      <c r="P130" s="64"/>
      <c r="Q130" s="64"/>
      <c r="AA130" s="64"/>
      <c r="AB130" s="64"/>
      <c r="AD130" s="64"/>
    </row>
    <row r="131" spans="15:30">
      <c r="O131" s="64"/>
      <c r="P131" s="64"/>
      <c r="Q131" s="64"/>
      <c r="AA131" s="64"/>
      <c r="AB131" s="64"/>
      <c r="AD131" s="64"/>
    </row>
    <row r="132" spans="15:30">
      <c r="O132" s="64"/>
      <c r="P132" s="64"/>
      <c r="Q132" s="64"/>
      <c r="AA132" s="64"/>
      <c r="AB132" s="64"/>
      <c r="AD132" s="64"/>
    </row>
    <row r="133" spans="15:30">
      <c r="O133" s="64"/>
      <c r="P133" s="64"/>
      <c r="Q133" s="64"/>
      <c r="AA133" s="64"/>
      <c r="AB133" s="64"/>
      <c r="AD133" s="64"/>
    </row>
    <row r="134" spans="15:30">
      <c r="O134" s="64"/>
      <c r="P134" s="64"/>
      <c r="Q134" s="64"/>
      <c r="AA134" s="64"/>
      <c r="AB134" s="64"/>
      <c r="AD134" s="64"/>
    </row>
    <row r="135" spans="15:30">
      <c r="O135" s="64"/>
      <c r="P135" s="64"/>
      <c r="Q135" s="64"/>
      <c r="AA135" s="64"/>
      <c r="AB135" s="64"/>
      <c r="AD135" s="64"/>
    </row>
    <row r="136" spans="15:30">
      <c r="O136" s="64"/>
      <c r="P136" s="64"/>
      <c r="Q136" s="64"/>
      <c r="AA136" s="64"/>
      <c r="AB136" s="64"/>
      <c r="AD136" s="64"/>
    </row>
    <row r="137" spans="15:30">
      <c r="O137" s="64"/>
      <c r="P137" s="64"/>
      <c r="Q137" s="64"/>
      <c r="AA137" s="64"/>
      <c r="AB137" s="64"/>
      <c r="AD137" s="64"/>
    </row>
    <row r="138" spans="15:30">
      <c r="AA138" s="64"/>
      <c r="AB138" s="64"/>
      <c r="AD138" s="64"/>
    </row>
    <row r="139" spans="15:30">
      <c r="AA139" s="64"/>
      <c r="AB139" s="64"/>
      <c r="AD139" s="64"/>
    </row>
    <row r="140" spans="15:30">
      <c r="AA140" s="64"/>
      <c r="AB140" s="64"/>
      <c r="AD140" s="64"/>
    </row>
    <row r="141" spans="15:30">
      <c r="AA141" s="64"/>
      <c r="AB141" s="64"/>
      <c r="AD141" s="64"/>
    </row>
    <row r="142" spans="15:30">
      <c r="AA142" s="64"/>
      <c r="AB142" s="64"/>
      <c r="AD142" s="64"/>
    </row>
    <row r="143" spans="15:30">
      <c r="AA143" s="64"/>
      <c r="AB143" s="64"/>
      <c r="AD143" s="64"/>
    </row>
    <row r="144" spans="15:30">
      <c r="AA144" s="64"/>
      <c r="AB144" s="64"/>
      <c r="AD144" s="64"/>
    </row>
    <row r="145" spans="27:30">
      <c r="AA145" s="64"/>
      <c r="AB145" s="64"/>
      <c r="AD145" s="64"/>
    </row>
    <row r="146" spans="27:30">
      <c r="AA146" s="64"/>
      <c r="AB146" s="64"/>
      <c r="AD146" s="64"/>
    </row>
    <row r="147" spans="27:30">
      <c r="AA147" s="64"/>
      <c r="AB147" s="64"/>
      <c r="AD147" s="64"/>
    </row>
    <row r="148" spans="27:30">
      <c r="AA148" s="64"/>
      <c r="AB148" s="64"/>
      <c r="AD148" s="64"/>
    </row>
    <row r="149" spans="27:30">
      <c r="AA149" s="64"/>
      <c r="AB149" s="64"/>
      <c r="AD149" s="64"/>
    </row>
    <row r="150" spans="27:30">
      <c r="AA150" s="64"/>
      <c r="AB150" s="64"/>
      <c r="AD150" s="64"/>
    </row>
    <row r="151" spans="27:30">
      <c r="AA151" s="64"/>
      <c r="AB151" s="64"/>
      <c r="AD151" s="64"/>
    </row>
    <row r="152" spans="27:30">
      <c r="AA152" s="64"/>
      <c r="AB152" s="64"/>
      <c r="AD152" s="64"/>
    </row>
    <row r="153" spans="27:30">
      <c r="AA153" s="64"/>
      <c r="AB153" s="64"/>
      <c r="AD153" s="64"/>
    </row>
    <row r="154" spans="27:30">
      <c r="AA154" s="64"/>
      <c r="AB154" s="64"/>
      <c r="AD154" s="64"/>
    </row>
    <row r="155" spans="27:30">
      <c r="AA155" s="64"/>
      <c r="AB155" s="64"/>
      <c r="AD155" s="64"/>
    </row>
    <row r="156" spans="27:30">
      <c r="AA156" s="64"/>
      <c r="AB156" s="64"/>
      <c r="AD156" s="64"/>
    </row>
    <row r="157" spans="27:30">
      <c r="AA157" s="64"/>
      <c r="AB157" s="64"/>
      <c r="AD157" s="64"/>
    </row>
    <row r="158" spans="27:30">
      <c r="AA158" s="64"/>
      <c r="AB158" s="64"/>
      <c r="AD158" s="64"/>
    </row>
    <row r="159" spans="27:30">
      <c r="AA159" s="64"/>
      <c r="AB159" s="64"/>
      <c r="AD159" s="64"/>
    </row>
    <row r="160" spans="27:30">
      <c r="AA160" s="64"/>
      <c r="AB160" s="64"/>
      <c r="AD160" s="64"/>
    </row>
    <row r="161" spans="27:30">
      <c r="AA161" s="64"/>
      <c r="AB161" s="64"/>
      <c r="AD161" s="64"/>
    </row>
    <row r="162" spans="27:30">
      <c r="AA162" s="64"/>
      <c r="AB162" s="64"/>
      <c r="AD162" s="64"/>
    </row>
    <row r="163" spans="27:30">
      <c r="AA163" s="64"/>
      <c r="AB163" s="64"/>
      <c r="AD163" s="64"/>
    </row>
    <row r="164" spans="27:30">
      <c r="AA164" s="64"/>
      <c r="AB164" s="64"/>
      <c r="AD164" s="64"/>
    </row>
    <row r="165" spans="27:30">
      <c r="AA165" s="64"/>
      <c r="AB165" s="64"/>
      <c r="AD165" s="64"/>
    </row>
    <row r="166" spans="27:30">
      <c r="AA166" s="64"/>
      <c r="AB166" s="64"/>
      <c r="AD166" s="64"/>
    </row>
    <row r="167" spans="27:30">
      <c r="AA167" s="64"/>
      <c r="AB167" s="64"/>
      <c r="AD167" s="64"/>
    </row>
    <row r="168" spans="27:30">
      <c r="AA168" s="64"/>
      <c r="AB168" s="64"/>
      <c r="AD168" s="64"/>
    </row>
  </sheetData>
  <autoFilter ref="J1:J175" xr:uid="{29A66CFB-98DC-BE47-BA62-E7DB2432E1F5}"/>
  <mergeCells count="8">
    <mergeCell ref="G60:J60"/>
    <mergeCell ref="U80:U81"/>
    <mergeCell ref="AB85:AB86"/>
    <mergeCell ref="AB96:AB99"/>
    <mergeCell ref="G76:J76"/>
    <mergeCell ref="R77:S77"/>
    <mergeCell ref="T79:T80"/>
    <mergeCell ref="AB82:AB83"/>
  </mergeCells>
  <pageMargins left="0.7" right="0.7" top="0.75" bottom="0.75" header="0.3" footer="0.3"/>
  <pageSetup paperSize="9" scale="31" fitToWidth="2" fitToHeight="2" orientation="landscape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EAD1-C2CD-E84C-BC04-72358CB20FC2}">
  <sheetPr>
    <pageSetUpPr fitToPage="1"/>
  </sheetPr>
  <dimension ref="A1:F9"/>
  <sheetViews>
    <sheetView topLeftCell="A99" workbookViewId="0">
      <selection activeCell="D96" sqref="D96"/>
    </sheetView>
  </sheetViews>
  <sheetFormatPr defaultColWidth="10.6640625" defaultRowHeight="15.5"/>
  <cols>
    <col min="1" max="1" width="28.1640625" customWidth="1"/>
    <col min="2" max="2" width="32.6640625" customWidth="1"/>
    <col min="5" max="5" width="12" customWidth="1"/>
  </cols>
  <sheetData>
    <row r="1" spans="1:6" ht="25">
      <c r="A1" s="495" t="s">
        <v>95</v>
      </c>
      <c r="B1" s="496"/>
      <c r="C1" s="496"/>
      <c r="D1" s="496"/>
      <c r="E1" s="497"/>
    </row>
    <row r="2" spans="1:6" ht="25.5" thickBot="1">
      <c r="A2" s="498" t="s">
        <v>269</v>
      </c>
      <c r="B2" s="499"/>
      <c r="C2" s="499"/>
      <c r="D2" s="499"/>
      <c r="E2" s="500"/>
    </row>
    <row r="3" spans="1:6" ht="16" thickBot="1"/>
    <row r="4" spans="1:6" ht="35" customHeight="1">
      <c r="A4" s="501" t="s">
        <v>270</v>
      </c>
      <c r="B4" s="502"/>
      <c r="C4" s="502"/>
      <c r="D4" s="502"/>
      <c r="E4" s="503"/>
    </row>
    <row r="5" spans="1:6" s="183" customFormat="1" ht="51" customHeight="1">
      <c r="A5" s="205" t="s">
        <v>92</v>
      </c>
      <c r="B5" s="205" t="s">
        <v>93</v>
      </c>
      <c r="C5" s="291" t="s">
        <v>123</v>
      </c>
      <c r="D5" s="205" t="s">
        <v>3</v>
      </c>
      <c r="E5" s="290" t="s">
        <v>4</v>
      </c>
      <c r="F5" s="290" t="s">
        <v>94</v>
      </c>
    </row>
    <row r="6" spans="1:6">
      <c r="A6" s="295" t="s">
        <v>206</v>
      </c>
      <c r="B6" s="295" t="s">
        <v>207</v>
      </c>
      <c r="C6" s="295" t="s">
        <v>75</v>
      </c>
      <c r="D6" s="60">
        <f>F6-E6</f>
        <v>39.989999999999995</v>
      </c>
      <c r="E6" s="60">
        <v>7.2</v>
      </c>
      <c r="F6" s="435">
        <v>47.19</v>
      </c>
    </row>
    <row r="7" spans="1:6" ht="35" customHeight="1">
      <c r="A7" s="295" t="s">
        <v>187</v>
      </c>
      <c r="B7" s="295" t="s">
        <v>208</v>
      </c>
      <c r="C7" s="295" t="s">
        <v>75</v>
      </c>
      <c r="D7" s="60">
        <v>325</v>
      </c>
      <c r="E7" s="25">
        <v>0</v>
      </c>
      <c r="F7" s="435">
        <v>325</v>
      </c>
    </row>
    <row r="8" spans="1:6" ht="27" customHeight="1">
      <c r="A8" s="295" t="s">
        <v>209</v>
      </c>
      <c r="B8" s="295" t="s">
        <v>210</v>
      </c>
      <c r="C8" s="295" t="s">
        <v>75</v>
      </c>
      <c r="D8" s="60">
        <f>F8-E8</f>
        <v>221.67999999999998</v>
      </c>
      <c r="E8" s="25">
        <v>44.34</v>
      </c>
      <c r="F8" s="435">
        <v>266.02</v>
      </c>
    </row>
    <row r="9" spans="1:6" ht="26">
      <c r="A9" s="295" t="s">
        <v>187</v>
      </c>
      <c r="B9" s="311" t="s">
        <v>211</v>
      </c>
      <c r="C9" s="311" t="s">
        <v>75</v>
      </c>
      <c r="D9" s="60">
        <v>382</v>
      </c>
      <c r="E9" s="25">
        <v>0</v>
      </c>
      <c r="F9" s="435">
        <v>382</v>
      </c>
    </row>
  </sheetData>
  <mergeCells count="3">
    <mergeCell ref="A1:E1"/>
    <mergeCell ref="A2:E2"/>
    <mergeCell ref="A4:E4"/>
  </mergeCells>
  <pageMargins left="0.7" right="0.7" top="0.75" bottom="0.75" header="0.3" footer="0.3"/>
  <pageSetup paperSize="9" scale="70" fitToHeight="2" orientation="portrait" horizontalDpi="0" verticalDpi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6BB76-9939-994C-AF32-E75843C2AF50}">
  <sheetPr>
    <pageSetUpPr fitToPage="1"/>
  </sheetPr>
  <dimension ref="A2:AK99"/>
  <sheetViews>
    <sheetView tabSelected="1" topLeftCell="A16" workbookViewId="0">
      <selection activeCell="D34" sqref="D34"/>
    </sheetView>
  </sheetViews>
  <sheetFormatPr defaultColWidth="10.6640625" defaultRowHeight="15.5"/>
  <cols>
    <col min="1" max="1" width="26.5" customWidth="1"/>
    <col min="2" max="2" width="29.6640625" customWidth="1"/>
    <col min="3" max="3" width="32" customWidth="1"/>
    <col min="4" max="4" width="13.6640625" customWidth="1"/>
    <col min="6" max="6" width="18.33203125" customWidth="1"/>
  </cols>
  <sheetData>
    <row r="2" spans="1:6" ht="21">
      <c r="A2" s="437" t="s">
        <v>272</v>
      </c>
      <c r="B2" s="436"/>
      <c r="C2" s="436"/>
      <c r="D2" s="436"/>
      <c r="E2" s="436"/>
      <c r="F2" s="436"/>
    </row>
    <row r="3" spans="1:6" ht="21">
      <c r="A3" s="437" t="s">
        <v>241</v>
      </c>
      <c r="B3" s="437"/>
      <c r="C3" s="437"/>
      <c r="D3" s="437"/>
      <c r="E3" s="437"/>
      <c r="F3" s="438">
        <v>57737.279999999999</v>
      </c>
    </row>
    <row r="4" spans="1:6" ht="21">
      <c r="A4" s="437" t="s">
        <v>246</v>
      </c>
      <c r="B4" s="437"/>
      <c r="C4" s="437"/>
      <c r="D4" s="437"/>
      <c r="E4" s="437"/>
      <c r="F4" s="438">
        <v>4404.8599999999997</v>
      </c>
    </row>
    <row r="5" spans="1:6" s="348" customFormat="1" ht="21">
      <c r="A5" s="437" t="s">
        <v>277</v>
      </c>
      <c r="B5" s="437"/>
      <c r="C5" s="437"/>
      <c r="D5" s="437"/>
      <c r="E5" s="437"/>
      <c r="F5" s="438">
        <f>F3-F4</f>
        <v>53332.42</v>
      </c>
    </row>
    <row r="6" spans="1:6" s="348" customFormat="1" ht="21">
      <c r="A6" s="444" t="s">
        <v>278</v>
      </c>
      <c r="B6" s="444"/>
      <c r="C6" s="444"/>
      <c r="D6" s="444"/>
      <c r="E6" s="437"/>
      <c r="F6" s="438">
        <f>11998.48-1.2</f>
        <v>11997.279999999999</v>
      </c>
    </row>
    <row r="7" spans="1:6" s="348" customFormat="1" ht="21">
      <c r="A7" s="444" t="s">
        <v>279</v>
      </c>
      <c r="B7" s="444"/>
      <c r="C7" s="444"/>
      <c r="D7" s="444"/>
      <c r="E7" s="437"/>
      <c r="F7" s="438">
        <f>F5+F6</f>
        <v>65329.7</v>
      </c>
    </row>
    <row r="8" spans="1:6" ht="21">
      <c r="A8" s="358"/>
      <c r="B8" s="358"/>
      <c r="C8" s="358"/>
      <c r="D8" s="358"/>
      <c r="E8" s="358"/>
      <c r="F8" s="348"/>
    </row>
    <row r="9" spans="1:6" s="348" customFormat="1" ht="21">
      <c r="A9" s="357" t="s">
        <v>233</v>
      </c>
      <c r="B9" s="357" t="s">
        <v>75</v>
      </c>
      <c r="C9" s="357"/>
      <c r="D9" s="357"/>
      <c r="E9" s="357"/>
      <c r="F9" s="354"/>
    </row>
    <row r="10" spans="1:6">
      <c r="A10" s="171">
        <v>44316</v>
      </c>
      <c r="B10" s="44"/>
      <c r="C10" s="172" t="s">
        <v>86</v>
      </c>
      <c r="D10" s="172" t="s">
        <v>88</v>
      </c>
      <c r="E10" s="352"/>
      <c r="F10" s="173">
        <v>9399.73</v>
      </c>
    </row>
    <row r="12" spans="1:6" s="348" customFormat="1" ht="21">
      <c r="A12" s="439" t="s">
        <v>243</v>
      </c>
      <c r="B12" s="439" t="s">
        <v>242</v>
      </c>
      <c r="C12" s="439"/>
      <c r="D12" s="439"/>
      <c r="E12" s="439"/>
      <c r="F12" s="439"/>
    </row>
    <row r="13" spans="1:6">
      <c r="A13" s="327">
        <v>44306</v>
      </c>
      <c r="B13" s="353"/>
      <c r="C13" s="335" t="s">
        <v>86</v>
      </c>
      <c r="D13" s="335" t="s">
        <v>87</v>
      </c>
      <c r="E13" s="332"/>
      <c r="F13" s="337">
        <v>2149.85</v>
      </c>
    </row>
    <row r="14" spans="1:6">
      <c r="A14" s="327">
        <v>44333</v>
      </c>
      <c r="B14" s="330"/>
      <c r="C14" s="331" t="s">
        <v>117</v>
      </c>
      <c r="D14" s="331" t="s">
        <v>101</v>
      </c>
      <c r="E14" s="332"/>
      <c r="F14" s="333">
        <v>7</v>
      </c>
    </row>
    <row r="15" spans="1:6">
      <c r="A15" s="328">
        <v>44370</v>
      </c>
      <c r="B15" s="330"/>
      <c r="C15" s="331" t="s">
        <v>102</v>
      </c>
      <c r="D15" s="331"/>
      <c r="E15" s="332"/>
      <c r="F15" s="334">
        <v>1826.74</v>
      </c>
    </row>
    <row r="16" spans="1:6">
      <c r="A16" s="328">
        <v>44377</v>
      </c>
      <c r="B16" s="330"/>
      <c r="C16" s="331" t="s">
        <v>99</v>
      </c>
      <c r="D16" s="331"/>
      <c r="E16" s="332"/>
      <c r="F16" s="334">
        <v>65.06</v>
      </c>
    </row>
    <row r="17" spans="1:37">
      <c r="A17" s="328">
        <v>44495</v>
      </c>
      <c r="B17" s="330"/>
      <c r="C17" s="331" t="s">
        <v>86</v>
      </c>
      <c r="D17" s="331" t="s">
        <v>153</v>
      </c>
      <c r="E17" s="332"/>
      <c r="F17" s="333">
        <v>58.6</v>
      </c>
    </row>
    <row r="18" spans="1:37">
      <c r="A18" s="329"/>
      <c r="B18" s="336"/>
      <c r="C18" s="335" t="s">
        <v>282</v>
      </c>
      <c r="D18" s="335"/>
      <c r="E18" s="332"/>
      <c r="F18" s="333">
        <v>1.2</v>
      </c>
      <c r="H18" s="318"/>
    </row>
    <row r="19" spans="1:37">
      <c r="A19" s="485"/>
      <c r="B19" s="486"/>
      <c r="C19" s="487"/>
      <c r="D19" s="487"/>
      <c r="E19" s="332"/>
      <c r="F19" s="333">
        <f>SUM(F13:F18)</f>
        <v>4108.45</v>
      </c>
      <c r="H19" s="318">
        <f>F10+F19</f>
        <v>13508.18</v>
      </c>
    </row>
    <row r="20" spans="1:37">
      <c r="A20" s="359"/>
      <c r="B20" s="360"/>
      <c r="C20" s="361"/>
      <c r="D20" s="361"/>
      <c r="E20" s="3"/>
      <c r="F20" s="362"/>
      <c r="H20" s="318"/>
    </row>
    <row r="21" spans="1:37" s="367" customFormat="1" ht="21">
      <c r="A21" s="364" t="s">
        <v>237</v>
      </c>
      <c r="B21" s="365" t="s">
        <v>217</v>
      </c>
      <c r="C21" s="366"/>
      <c r="D21" s="384" t="s">
        <v>3</v>
      </c>
      <c r="E21" s="385" t="s">
        <v>4</v>
      </c>
      <c r="F21" s="386" t="s">
        <v>94</v>
      </c>
    </row>
    <row r="22" spans="1:37" ht="18.5">
      <c r="A22" s="374" t="s">
        <v>73</v>
      </c>
      <c r="B22" s="374" t="s">
        <v>145</v>
      </c>
      <c r="C22" s="373" t="s">
        <v>75</v>
      </c>
      <c r="D22" s="375">
        <v>325</v>
      </c>
      <c r="E22" s="376">
        <v>0</v>
      </c>
      <c r="F22" s="377">
        <v>325</v>
      </c>
      <c r="G22" s="42"/>
      <c r="H22" s="27"/>
      <c r="I22" s="42"/>
      <c r="J22" s="42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320"/>
      <c r="AB22" s="320"/>
      <c r="AC22" s="320"/>
      <c r="AJ22" s="180"/>
      <c r="AK22" s="110"/>
    </row>
    <row r="23" spans="1:37" ht="18.5">
      <c r="A23" s="374" t="s">
        <v>73</v>
      </c>
      <c r="B23" s="374" t="s">
        <v>176</v>
      </c>
      <c r="C23" s="373" t="s">
        <v>75</v>
      </c>
      <c r="D23" s="375">
        <v>325</v>
      </c>
      <c r="E23" s="376">
        <v>0</v>
      </c>
      <c r="F23" s="377">
        <v>325</v>
      </c>
      <c r="G23" s="42"/>
      <c r="H23" s="61"/>
      <c r="I23" s="32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322"/>
      <c r="AB23" s="322"/>
      <c r="AC23" s="322"/>
      <c r="AD23" s="64"/>
      <c r="AE23" s="64"/>
      <c r="AF23" s="64"/>
      <c r="AG23" s="64"/>
      <c r="AH23" s="64"/>
      <c r="AI23" s="64"/>
      <c r="AJ23" s="323"/>
      <c r="AK23" s="276"/>
    </row>
    <row r="24" spans="1:37" ht="18.5">
      <c r="A24" s="374" t="s">
        <v>73</v>
      </c>
      <c r="B24" s="374" t="s">
        <v>177</v>
      </c>
      <c r="C24" s="373" t="s">
        <v>75</v>
      </c>
      <c r="D24" s="375">
        <v>325</v>
      </c>
      <c r="E24" s="376">
        <v>0</v>
      </c>
      <c r="F24" s="377">
        <v>325</v>
      </c>
      <c r="G24" s="321"/>
      <c r="H24" s="61"/>
      <c r="I24" s="32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322"/>
      <c r="AB24" s="322"/>
      <c r="AC24" s="322"/>
      <c r="AD24" s="64"/>
      <c r="AE24" s="64"/>
      <c r="AF24" s="64"/>
      <c r="AG24" s="64"/>
      <c r="AH24" s="64"/>
      <c r="AI24" s="64"/>
      <c r="AJ24" s="323"/>
      <c r="AK24" s="276"/>
    </row>
    <row r="25" spans="1:37" ht="18.5">
      <c r="A25" s="378" t="s">
        <v>73</v>
      </c>
      <c r="B25" s="378" t="s">
        <v>194</v>
      </c>
      <c r="C25" s="373" t="s">
        <v>75</v>
      </c>
      <c r="D25" s="375">
        <v>325</v>
      </c>
      <c r="E25" s="376">
        <v>0</v>
      </c>
      <c r="F25" s="377">
        <f>D25</f>
        <v>325</v>
      </c>
      <c r="G25" s="326"/>
      <c r="H25" s="61"/>
      <c r="I25" s="321"/>
      <c r="J25" s="61"/>
      <c r="K25" s="61"/>
      <c r="L25" s="61"/>
      <c r="M25" s="61"/>
      <c r="N25" s="61"/>
      <c r="O25" s="61"/>
      <c r="P25" s="61"/>
      <c r="Q25" s="61"/>
      <c r="R25" s="321"/>
      <c r="S25" s="61"/>
      <c r="T25" s="61"/>
      <c r="U25" s="61"/>
      <c r="V25" s="61"/>
      <c r="W25" s="61"/>
      <c r="X25" s="61"/>
      <c r="Y25" s="61"/>
      <c r="Z25" s="61"/>
      <c r="AA25" s="322"/>
      <c r="AB25" s="322"/>
      <c r="AC25" s="324"/>
      <c r="AD25" s="64"/>
      <c r="AE25" s="64"/>
      <c r="AF25" s="64"/>
      <c r="AG25" s="64"/>
      <c r="AH25" s="64"/>
      <c r="AI25" s="64"/>
      <c r="AJ25" s="323"/>
      <c r="AK25" s="276"/>
    </row>
    <row r="26" spans="1:37" ht="18.5">
      <c r="A26" s="378" t="s">
        <v>73</v>
      </c>
      <c r="B26" s="378" t="s">
        <v>193</v>
      </c>
      <c r="C26" s="373" t="s">
        <v>75</v>
      </c>
      <c r="D26" s="375">
        <v>325</v>
      </c>
      <c r="E26" s="376">
        <v>0</v>
      </c>
      <c r="F26" s="377">
        <f>D26</f>
        <v>325</v>
      </c>
      <c r="G26" s="326"/>
      <c r="H26" s="27"/>
      <c r="I26" s="42"/>
      <c r="J26" s="27"/>
      <c r="K26" s="27"/>
      <c r="L26" s="27"/>
      <c r="M26" s="27"/>
      <c r="N26" s="27"/>
      <c r="O26" s="27"/>
      <c r="P26" s="27"/>
      <c r="Q26" s="27"/>
      <c r="R26" s="42"/>
      <c r="S26" s="27"/>
      <c r="T26" s="27"/>
      <c r="U26" s="27"/>
      <c r="V26" s="27"/>
      <c r="W26" s="27"/>
      <c r="X26" s="27"/>
      <c r="Y26" s="27"/>
      <c r="Z26" s="27"/>
      <c r="AA26" s="320"/>
      <c r="AB26" s="320"/>
      <c r="AC26" s="325"/>
      <c r="AJ26" s="180"/>
      <c r="AK26" s="110"/>
    </row>
    <row r="27" spans="1:37" ht="18.5">
      <c r="A27" s="378" t="s">
        <v>73</v>
      </c>
      <c r="B27" s="378" t="s">
        <v>208</v>
      </c>
      <c r="C27" s="373" t="s">
        <v>75</v>
      </c>
      <c r="D27" s="375">
        <v>325</v>
      </c>
      <c r="E27" s="376">
        <v>0</v>
      </c>
      <c r="F27" s="377">
        <v>325</v>
      </c>
      <c r="G27" s="42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42"/>
      <c r="S27" s="27"/>
      <c r="T27" s="27"/>
      <c r="U27" s="27"/>
      <c r="V27" s="27"/>
      <c r="W27" s="27"/>
      <c r="X27" s="27"/>
      <c r="Y27" s="27"/>
      <c r="Z27" s="27"/>
      <c r="AA27" s="320"/>
      <c r="AB27" s="320"/>
      <c r="AC27" s="325"/>
      <c r="AJ27" s="180"/>
      <c r="AK27" s="110"/>
    </row>
    <row r="28" spans="1:37" ht="18.5">
      <c r="A28" s="374" t="s">
        <v>73</v>
      </c>
      <c r="B28" s="374" t="s">
        <v>118</v>
      </c>
      <c r="C28" s="373" t="s">
        <v>75</v>
      </c>
      <c r="D28" s="375">
        <v>292.8</v>
      </c>
      <c r="E28" s="376">
        <v>0</v>
      </c>
      <c r="F28" s="377">
        <f>D28</f>
        <v>292.8</v>
      </c>
      <c r="G28" s="42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320"/>
      <c r="AB28" s="320"/>
      <c r="AC28" s="320"/>
      <c r="AJ28" s="180"/>
      <c r="AK28" s="110"/>
    </row>
    <row r="29" spans="1:37" ht="18.5">
      <c r="A29" s="374" t="s">
        <v>73</v>
      </c>
      <c r="B29" s="374" t="s">
        <v>130</v>
      </c>
      <c r="C29" s="373" t="s">
        <v>104</v>
      </c>
      <c r="D29" s="375">
        <v>325</v>
      </c>
      <c r="E29" s="376">
        <v>0</v>
      </c>
      <c r="F29" s="377">
        <f>D29</f>
        <v>325</v>
      </c>
      <c r="G29" s="42"/>
      <c r="H29" s="27"/>
      <c r="I29" s="42"/>
      <c r="J29" s="42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320"/>
      <c r="AB29" s="320"/>
      <c r="AC29" s="320"/>
      <c r="AJ29" s="180"/>
      <c r="AK29" s="110"/>
    </row>
    <row r="30" spans="1:37" ht="18.5">
      <c r="A30" s="374" t="s">
        <v>73</v>
      </c>
      <c r="B30" s="374" t="s">
        <v>283</v>
      </c>
      <c r="C30" s="373" t="s">
        <v>104</v>
      </c>
      <c r="D30" s="375">
        <f>F29+39.5</f>
        <v>364.5</v>
      </c>
      <c r="E30" s="376">
        <v>0</v>
      </c>
      <c r="F30" s="377">
        <f>D30</f>
        <v>364.5</v>
      </c>
      <c r="G30" s="42"/>
      <c r="H30" s="27"/>
      <c r="I30" s="42"/>
      <c r="J30" s="42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320"/>
      <c r="AB30" s="320"/>
      <c r="AC30" s="320"/>
      <c r="AJ30" s="180"/>
      <c r="AK30" s="110"/>
    </row>
    <row r="31" spans="1:37" ht="18.5">
      <c r="A31" s="374" t="s">
        <v>73</v>
      </c>
      <c r="B31" s="374" t="s">
        <v>132</v>
      </c>
      <c r="C31" s="373" t="s">
        <v>104</v>
      </c>
      <c r="D31" s="375">
        <v>325</v>
      </c>
      <c r="E31" s="376">
        <v>0</v>
      </c>
      <c r="F31" s="377">
        <f>D31</f>
        <v>325</v>
      </c>
      <c r="G31" s="42"/>
      <c r="H31" s="27"/>
      <c r="I31" s="42"/>
      <c r="J31" s="42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320"/>
      <c r="AB31" s="320"/>
      <c r="AC31" s="320"/>
      <c r="AJ31" s="180"/>
      <c r="AK31" s="110"/>
    </row>
    <row r="32" spans="1:37" ht="18.5">
      <c r="A32" s="374" t="s">
        <v>103</v>
      </c>
      <c r="B32" s="374" t="s">
        <v>112</v>
      </c>
      <c r="C32" s="373" t="s">
        <v>104</v>
      </c>
      <c r="D32" s="378">
        <v>357.2</v>
      </c>
      <c r="E32" s="376">
        <v>0</v>
      </c>
      <c r="F32" s="379">
        <v>357.2</v>
      </c>
      <c r="G32" s="42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320"/>
      <c r="AB32" s="320"/>
      <c r="AC32" s="320"/>
      <c r="AJ32" s="180"/>
      <c r="AK32" s="110"/>
    </row>
    <row r="33" spans="1:37" ht="18.5">
      <c r="A33" s="374" t="s">
        <v>103</v>
      </c>
      <c r="B33" s="374" t="s">
        <v>113</v>
      </c>
      <c r="C33" s="373" t="s">
        <v>104</v>
      </c>
      <c r="D33" s="375">
        <v>325</v>
      </c>
      <c r="E33" s="376">
        <v>0</v>
      </c>
      <c r="F33" s="377">
        <v>325</v>
      </c>
      <c r="G33" s="42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320"/>
      <c r="AB33" s="320"/>
      <c r="AC33" s="320"/>
      <c r="AJ33" s="180"/>
      <c r="AK33" s="110"/>
    </row>
    <row r="34" spans="1:37">
      <c r="A34" s="374" t="s">
        <v>73</v>
      </c>
      <c r="B34" s="374" t="s">
        <v>284</v>
      </c>
      <c r="C34" s="373" t="s">
        <v>75</v>
      </c>
      <c r="D34" s="375">
        <f>312+70</f>
        <v>382</v>
      </c>
      <c r="E34" s="376">
        <v>0</v>
      </c>
      <c r="F34" s="375">
        <f>D34</f>
        <v>382</v>
      </c>
    </row>
    <row r="35" spans="1:37">
      <c r="A35" s="378" t="s">
        <v>191</v>
      </c>
      <c r="B35" s="378" t="s">
        <v>184</v>
      </c>
      <c r="C35" s="373" t="s">
        <v>75</v>
      </c>
      <c r="D35" s="375">
        <v>45</v>
      </c>
      <c r="E35" s="380">
        <v>9</v>
      </c>
      <c r="F35" s="377">
        <f>D35+E35</f>
        <v>54</v>
      </c>
    </row>
    <row r="36" spans="1:37">
      <c r="A36" s="374" t="s">
        <v>148</v>
      </c>
      <c r="B36" s="374" t="s">
        <v>149</v>
      </c>
      <c r="C36" s="373" t="s">
        <v>75</v>
      </c>
      <c r="D36" s="375">
        <f>F36-E36</f>
        <v>45</v>
      </c>
      <c r="E36" s="380">
        <v>9</v>
      </c>
      <c r="F36" s="377">
        <v>54</v>
      </c>
    </row>
    <row r="37" spans="1:37">
      <c r="A37" s="338"/>
      <c r="B37" s="338"/>
      <c r="C37" s="339"/>
      <c r="D37" s="340"/>
      <c r="E37" s="341"/>
      <c r="F37" s="342"/>
    </row>
    <row r="38" spans="1:37">
      <c r="A38" s="338"/>
      <c r="B38" s="338"/>
      <c r="C38" s="339"/>
      <c r="D38" s="340"/>
      <c r="E38" s="341"/>
      <c r="F38" s="342">
        <f>SUM(F22:F36)</f>
        <v>4429.5</v>
      </c>
    </row>
    <row r="39" spans="1:37">
      <c r="A39" s="159"/>
      <c r="B39" s="159"/>
      <c r="C39" s="55"/>
      <c r="D39" s="60"/>
      <c r="E39" s="319"/>
      <c r="F39" s="278"/>
    </row>
    <row r="40" spans="1:37">
      <c r="A40" s="343" t="s">
        <v>235</v>
      </c>
      <c r="B40" s="343" t="s">
        <v>236</v>
      </c>
      <c r="C40" s="344"/>
      <c r="D40" s="345"/>
      <c r="E40" s="346"/>
      <c r="F40" s="347">
        <v>0</v>
      </c>
    </row>
    <row r="41" spans="1:37">
      <c r="A41" s="159"/>
      <c r="B41" s="159"/>
      <c r="C41" s="55"/>
      <c r="D41" s="60"/>
      <c r="E41" s="319"/>
      <c r="F41" s="3"/>
    </row>
    <row r="42" spans="1:37">
      <c r="A42" s="3"/>
      <c r="B42" s="349"/>
      <c r="C42" s="349"/>
      <c r="D42" s="349"/>
      <c r="E42" s="350"/>
    </row>
    <row r="43" spans="1:37" s="348" customFormat="1" ht="21">
      <c r="A43" s="368" t="s">
        <v>234</v>
      </c>
      <c r="B43" s="351" t="s">
        <v>238</v>
      </c>
      <c r="C43" s="351"/>
      <c r="D43" s="387" t="s">
        <v>3</v>
      </c>
      <c r="E43" s="388" t="s">
        <v>4</v>
      </c>
      <c r="F43" s="389" t="s">
        <v>94</v>
      </c>
    </row>
    <row r="44" spans="1:37" s="348" customFormat="1" ht="21">
      <c r="A44" s="372" t="s">
        <v>247</v>
      </c>
      <c r="B44" s="371" t="s">
        <v>248</v>
      </c>
      <c r="C44" s="371" t="s">
        <v>75</v>
      </c>
      <c r="D44" s="381">
        <v>62.5</v>
      </c>
      <c r="E44" s="390">
        <v>0</v>
      </c>
      <c r="F44" s="381">
        <v>62.5</v>
      </c>
    </row>
    <row r="45" spans="1:37">
      <c r="A45" s="372" t="s">
        <v>150</v>
      </c>
      <c r="B45" s="372" t="s">
        <v>151</v>
      </c>
      <c r="C45" s="370" t="s">
        <v>75</v>
      </c>
      <c r="D45" s="381">
        <v>332.95</v>
      </c>
      <c r="E45" s="381">
        <v>0</v>
      </c>
      <c r="F45" s="382">
        <f>D45</f>
        <v>332.95</v>
      </c>
      <c r="G45" s="42"/>
      <c r="H45" s="27"/>
    </row>
    <row r="46" spans="1:37">
      <c r="A46" s="369" t="s">
        <v>209</v>
      </c>
      <c r="B46" s="369" t="s">
        <v>210</v>
      </c>
      <c r="C46" s="370" t="s">
        <v>75</v>
      </c>
      <c r="D46" s="381">
        <f>F46-E46</f>
        <v>221.67999999999998</v>
      </c>
      <c r="E46" s="381">
        <v>44.34</v>
      </c>
      <c r="F46" s="382">
        <v>266.02</v>
      </c>
      <c r="G46" s="42"/>
      <c r="H46" s="42"/>
    </row>
    <row r="47" spans="1:37">
      <c r="A47" s="369" t="s">
        <v>198</v>
      </c>
      <c r="B47" s="369" t="s">
        <v>199</v>
      </c>
      <c r="C47" s="370" t="s">
        <v>75</v>
      </c>
      <c r="D47" s="381">
        <v>50</v>
      </c>
      <c r="E47" s="381">
        <v>10</v>
      </c>
      <c r="F47" s="382">
        <f>D47+E47</f>
        <v>60</v>
      </c>
      <c r="G47" s="326"/>
      <c r="H47" s="61"/>
    </row>
    <row r="48" spans="1:37">
      <c r="A48" s="369" t="s">
        <v>192</v>
      </c>
      <c r="B48" s="369" t="s">
        <v>196</v>
      </c>
      <c r="C48" s="370" t="s">
        <v>75</v>
      </c>
      <c r="D48" s="381">
        <v>175</v>
      </c>
      <c r="E48" s="381">
        <v>0</v>
      </c>
      <c r="F48" s="382">
        <f>D48</f>
        <v>175</v>
      </c>
      <c r="G48" s="326"/>
      <c r="H48" s="61"/>
    </row>
    <row r="49" spans="1:8">
      <c r="A49" s="372" t="s">
        <v>97</v>
      </c>
      <c r="B49" s="372" t="s">
        <v>96</v>
      </c>
      <c r="C49" s="370" t="s">
        <v>75</v>
      </c>
      <c r="D49" s="381">
        <v>90.73</v>
      </c>
      <c r="E49" s="381">
        <v>0</v>
      </c>
      <c r="F49" s="382">
        <f>D49</f>
        <v>90.73</v>
      </c>
      <c r="G49" s="42"/>
      <c r="H49" s="27"/>
    </row>
    <row r="50" spans="1:8">
      <c r="A50" s="372" t="s">
        <v>107</v>
      </c>
      <c r="B50" s="372" t="s">
        <v>108</v>
      </c>
      <c r="C50" s="370" t="s">
        <v>104</v>
      </c>
      <c r="D50" s="381">
        <v>24</v>
      </c>
      <c r="E50" s="381">
        <v>0</v>
      </c>
      <c r="F50" s="382">
        <v>24</v>
      </c>
      <c r="G50" s="42"/>
      <c r="H50" s="27"/>
    </row>
    <row r="51" spans="1:8">
      <c r="A51" s="372" t="s">
        <v>107</v>
      </c>
      <c r="B51" s="372" t="s">
        <v>108</v>
      </c>
      <c r="C51" s="370" t="s">
        <v>104</v>
      </c>
      <c r="D51" s="381">
        <v>24</v>
      </c>
      <c r="E51" s="381">
        <v>0</v>
      </c>
      <c r="F51" s="382">
        <v>24</v>
      </c>
      <c r="G51" s="42"/>
      <c r="H51" s="61"/>
    </row>
    <row r="52" spans="1:8">
      <c r="A52" s="372" t="s">
        <v>166</v>
      </c>
      <c r="B52" s="372" t="s">
        <v>167</v>
      </c>
      <c r="C52" s="370" t="s">
        <v>47</v>
      </c>
      <c r="D52" s="381">
        <v>100</v>
      </c>
      <c r="E52" s="381">
        <v>0</v>
      </c>
      <c r="F52" s="382">
        <v>100</v>
      </c>
      <c r="G52" s="42"/>
      <c r="H52" s="321"/>
    </row>
    <row r="53" spans="1:8">
      <c r="A53" s="369" t="s">
        <v>189</v>
      </c>
      <c r="B53" s="369" t="s">
        <v>195</v>
      </c>
      <c r="C53" s="370" t="s">
        <v>200</v>
      </c>
      <c r="D53" s="381">
        <f>725+6</f>
        <v>731</v>
      </c>
      <c r="E53" s="381">
        <v>145</v>
      </c>
      <c r="F53" s="382">
        <f>D53+E53</f>
        <v>876</v>
      </c>
      <c r="G53" s="326"/>
      <c r="H53" s="321"/>
    </row>
    <row r="54" spans="1:8">
      <c r="A54" s="372" t="s">
        <v>105</v>
      </c>
      <c r="B54" s="372" t="s">
        <v>116</v>
      </c>
      <c r="C54" s="370" t="s">
        <v>104</v>
      </c>
      <c r="D54" s="381">
        <f>507+595</f>
        <v>1102</v>
      </c>
      <c r="E54" s="381">
        <f>101.4+119</f>
        <v>220.4</v>
      </c>
      <c r="F54" s="383">
        <v>1322.4</v>
      </c>
      <c r="G54" s="42"/>
      <c r="H54" s="27"/>
    </row>
    <row r="55" spans="1:8">
      <c r="A55" s="372" t="s">
        <v>105</v>
      </c>
      <c r="B55" s="372" t="s">
        <v>141</v>
      </c>
      <c r="C55" s="370" t="s">
        <v>104</v>
      </c>
      <c r="D55" s="381">
        <v>435</v>
      </c>
      <c r="E55" s="381">
        <v>87</v>
      </c>
      <c r="F55" s="382">
        <v>522</v>
      </c>
      <c r="G55" s="42"/>
      <c r="H55" s="27"/>
    </row>
    <row r="56" spans="1:8">
      <c r="A56" s="372" t="s">
        <v>105</v>
      </c>
      <c r="B56" s="372" t="s">
        <v>142</v>
      </c>
      <c r="C56" s="370" t="s">
        <v>104</v>
      </c>
      <c r="D56" s="381">
        <v>605</v>
      </c>
      <c r="E56" s="381">
        <v>121</v>
      </c>
      <c r="F56" s="382">
        <v>726</v>
      </c>
      <c r="G56" s="42"/>
      <c r="H56" s="27"/>
    </row>
    <row r="57" spans="1:8">
      <c r="A57" s="372" t="s">
        <v>105</v>
      </c>
      <c r="B57" s="372" t="s">
        <v>140</v>
      </c>
      <c r="C57" s="370" t="s">
        <v>104</v>
      </c>
      <c r="D57" s="381">
        <v>279</v>
      </c>
      <c r="E57" s="381">
        <v>55.8</v>
      </c>
      <c r="F57" s="382">
        <v>334.8</v>
      </c>
      <c r="G57" s="42"/>
      <c r="H57" s="27"/>
    </row>
    <row r="58" spans="1:8">
      <c r="A58" s="372" t="s">
        <v>105</v>
      </c>
      <c r="B58" s="372" t="s">
        <v>152</v>
      </c>
      <c r="C58" s="370" t="s">
        <v>75</v>
      </c>
      <c r="D58" s="381">
        <v>433</v>
      </c>
      <c r="E58" s="381">
        <v>86.6</v>
      </c>
      <c r="F58" s="382">
        <v>519.6</v>
      </c>
      <c r="G58" s="42"/>
      <c r="H58" s="27"/>
    </row>
    <row r="59" spans="1:8">
      <c r="A59" s="372" t="s">
        <v>105</v>
      </c>
      <c r="B59" s="372" t="s">
        <v>181</v>
      </c>
      <c r="C59" s="370" t="s">
        <v>75</v>
      </c>
      <c r="D59" s="381">
        <v>95</v>
      </c>
      <c r="E59" s="381">
        <v>19</v>
      </c>
      <c r="F59" s="382">
        <v>114</v>
      </c>
      <c r="G59" s="42"/>
      <c r="H59" s="61"/>
    </row>
    <row r="60" spans="1:8">
      <c r="A60" s="369" t="s">
        <v>206</v>
      </c>
      <c r="B60" s="369" t="s">
        <v>207</v>
      </c>
      <c r="C60" s="370" t="s">
        <v>75</v>
      </c>
      <c r="D60" s="381">
        <f>F60-E60</f>
        <v>22.799999999999997</v>
      </c>
      <c r="E60" s="381">
        <v>14</v>
      </c>
      <c r="F60" s="382">
        <v>36.799999999999997</v>
      </c>
      <c r="G60" s="326"/>
      <c r="H60" s="61"/>
    </row>
    <row r="61" spans="1:8">
      <c r="A61" s="369" t="s">
        <v>206</v>
      </c>
      <c r="B61" s="369" t="s">
        <v>207</v>
      </c>
      <c r="C61" s="370" t="s">
        <v>75</v>
      </c>
      <c r="D61" s="381">
        <f>F61-E61</f>
        <v>39.989999999999995</v>
      </c>
      <c r="E61" s="381">
        <v>7.2</v>
      </c>
      <c r="F61" s="382">
        <v>47.19</v>
      </c>
      <c r="G61" s="42"/>
      <c r="H61" s="27"/>
    </row>
    <row r="62" spans="1:8">
      <c r="A62" s="372" t="s">
        <v>146</v>
      </c>
      <c r="B62" s="372" t="s">
        <v>147</v>
      </c>
      <c r="C62" s="370" t="s">
        <v>170</v>
      </c>
      <c r="D62" s="381">
        <f>F62-E62</f>
        <v>568.22</v>
      </c>
      <c r="E62" s="381">
        <v>113.64</v>
      </c>
      <c r="F62" s="382">
        <v>681.86</v>
      </c>
      <c r="G62" s="42"/>
      <c r="H62" s="42"/>
    </row>
    <row r="63" spans="1:8">
      <c r="A63" s="372" t="s">
        <v>168</v>
      </c>
      <c r="B63" s="372" t="s">
        <v>169</v>
      </c>
      <c r="C63" s="370" t="s">
        <v>170</v>
      </c>
      <c r="D63" s="381">
        <f>F63-E63</f>
        <v>74.58</v>
      </c>
      <c r="E63" s="381">
        <f>7.41+7.5</f>
        <v>14.91</v>
      </c>
      <c r="F63" s="382">
        <v>89.49</v>
      </c>
      <c r="G63" s="42"/>
      <c r="H63" s="321"/>
    </row>
    <row r="64" spans="1:8">
      <c r="A64" s="372" t="s">
        <v>136</v>
      </c>
      <c r="B64" s="372" t="s">
        <v>137</v>
      </c>
      <c r="C64" s="370" t="s">
        <v>104</v>
      </c>
      <c r="D64" s="381">
        <v>200</v>
      </c>
      <c r="E64" s="381">
        <v>40</v>
      </c>
      <c r="F64" s="382">
        <v>240</v>
      </c>
      <c r="G64" s="42"/>
      <c r="H64" s="27"/>
    </row>
    <row r="65" spans="1:8">
      <c r="A65" s="372" t="s">
        <v>106</v>
      </c>
      <c r="B65" s="372" t="s">
        <v>115</v>
      </c>
      <c r="C65" s="370" t="s">
        <v>111</v>
      </c>
      <c r="D65" s="381">
        <v>3427.1</v>
      </c>
      <c r="E65" s="381">
        <v>685.42</v>
      </c>
      <c r="F65" s="382">
        <v>4112.5200000000004</v>
      </c>
      <c r="G65" s="42"/>
      <c r="H65" s="42"/>
    </row>
    <row r="66" spans="1:8">
      <c r="A66" s="372" t="s">
        <v>134</v>
      </c>
      <c r="B66" s="372" t="s">
        <v>135</v>
      </c>
      <c r="C66" s="370" t="s">
        <v>104</v>
      </c>
      <c r="D66" s="381">
        <v>68.5</v>
      </c>
      <c r="E66" s="381">
        <v>13.7</v>
      </c>
      <c r="F66" s="382">
        <v>82.2</v>
      </c>
      <c r="G66" s="42"/>
      <c r="H66" s="27"/>
    </row>
    <row r="67" spans="1:8">
      <c r="A67" s="372" t="s">
        <v>67</v>
      </c>
      <c r="B67" s="372" t="s">
        <v>72</v>
      </c>
      <c r="C67" s="370" t="s">
        <v>75</v>
      </c>
      <c r="D67" s="381">
        <f>F67</f>
        <v>184.98</v>
      </c>
      <c r="E67" s="381">
        <v>0</v>
      </c>
      <c r="F67" s="382">
        <v>184.98</v>
      </c>
      <c r="G67" s="42"/>
      <c r="H67" s="27"/>
    </row>
    <row r="68" spans="1:8">
      <c r="A68" s="372" t="s">
        <v>128</v>
      </c>
      <c r="B68" s="372" t="s">
        <v>129</v>
      </c>
      <c r="C68" s="370" t="s">
        <v>104</v>
      </c>
      <c r="D68" s="381">
        <v>110</v>
      </c>
      <c r="E68" s="381">
        <v>0</v>
      </c>
      <c r="F68" s="382">
        <v>110</v>
      </c>
      <c r="G68" s="42"/>
      <c r="H68" s="27"/>
    </row>
    <row r="69" spans="1:8">
      <c r="A69" s="372" t="s">
        <v>171</v>
      </c>
      <c r="B69" s="372" t="s">
        <v>172</v>
      </c>
      <c r="C69" s="370" t="s">
        <v>47</v>
      </c>
      <c r="D69" s="381">
        <f>F69-E69</f>
        <v>350</v>
      </c>
      <c r="E69" s="381">
        <v>70</v>
      </c>
      <c r="F69" s="382">
        <v>420</v>
      </c>
      <c r="G69" s="42"/>
      <c r="H69" s="321"/>
    </row>
    <row r="70" spans="1:8">
      <c r="A70" s="372" t="s">
        <v>70</v>
      </c>
      <c r="B70" s="372" t="s">
        <v>71</v>
      </c>
      <c r="C70" s="370" t="s">
        <v>75</v>
      </c>
      <c r="D70" s="381">
        <v>35</v>
      </c>
      <c r="E70" s="381">
        <v>0</v>
      </c>
      <c r="F70" s="382">
        <v>35</v>
      </c>
      <c r="G70" s="42"/>
      <c r="H70" s="27"/>
    </row>
    <row r="71" spans="1:8">
      <c r="A71" s="372" t="s">
        <v>109</v>
      </c>
      <c r="B71" s="372" t="s">
        <v>110</v>
      </c>
      <c r="C71" s="370" t="s">
        <v>104</v>
      </c>
      <c r="D71" s="381">
        <v>150</v>
      </c>
      <c r="E71" s="381">
        <v>0</v>
      </c>
      <c r="F71" s="382">
        <v>150</v>
      </c>
      <c r="G71" s="42"/>
      <c r="H71" s="27"/>
    </row>
    <row r="72" spans="1:8">
      <c r="A72" s="372" t="s">
        <v>174</v>
      </c>
      <c r="B72" s="372" t="s">
        <v>175</v>
      </c>
      <c r="C72" s="370" t="s">
        <v>104</v>
      </c>
      <c r="D72" s="381">
        <v>150</v>
      </c>
      <c r="E72" s="381">
        <v>0</v>
      </c>
      <c r="F72" s="382">
        <v>150</v>
      </c>
      <c r="G72" s="42"/>
      <c r="H72" s="61"/>
    </row>
    <row r="73" spans="1:8">
      <c r="A73" s="371"/>
      <c r="B73" s="371"/>
      <c r="C73" s="371"/>
      <c r="D73" s="381"/>
      <c r="E73" s="381"/>
      <c r="F73" s="381"/>
    </row>
    <row r="74" spans="1:8">
      <c r="A74" s="371"/>
      <c r="B74" s="371"/>
      <c r="C74" s="371"/>
      <c r="D74" s="381"/>
      <c r="E74" s="381"/>
      <c r="F74" s="381">
        <f>SUM(F44:F72)</f>
        <v>11890.04</v>
      </c>
      <c r="H74" s="318">
        <f>F38+F74</f>
        <v>16319.54</v>
      </c>
    </row>
    <row r="76" spans="1:8" ht="21">
      <c r="A76" s="355" t="s">
        <v>239</v>
      </c>
      <c r="B76" s="355" t="s">
        <v>240</v>
      </c>
      <c r="C76" s="355"/>
      <c r="D76" s="355"/>
      <c r="E76" s="355"/>
      <c r="F76" s="356">
        <f>F7+(F10+F19)-(F38+F74)</f>
        <v>62518.340000000004</v>
      </c>
      <c r="H76" s="318"/>
    </row>
    <row r="79" spans="1:8" ht="21">
      <c r="A79" s="315" t="s">
        <v>225</v>
      </c>
      <c r="B79" s="12"/>
      <c r="C79" s="314"/>
      <c r="D79" s="12">
        <v>49620.02</v>
      </c>
      <c r="E79" s="3"/>
      <c r="F79" s="363">
        <f>F7</f>
        <v>65329.7</v>
      </c>
    </row>
    <row r="80" spans="1:8">
      <c r="A80" s="313" t="s">
        <v>226</v>
      </c>
      <c r="B80" s="314"/>
      <c r="C80" s="314"/>
      <c r="D80" s="314">
        <f>'[1]Income and expenditure '!$E$100</f>
        <v>29114.900000000005</v>
      </c>
      <c r="E80" s="3"/>
      <c r="F80" s="278">
        <f>F10+F19</f>
        <v>13508.18</v>
      </c>
    </row>
    <row r="81" spans="1:8">
      <c r="A81" s="313" t="s">
        <v>227</v>
      </c>
      <c r="B81" s="314"/>
      <c r="C81" s="314"/>
      <c r="D81" s="314">
        <f>D69+D71</f>
        <v>500</v>
      </c>
      <c r="E81" s="3"/>
      <c r="F81" s="278">
        <f>F38+F74</f>
        <v>16319.54</v>
      </c>
    </row>
    <row r="82" spans="1:8">
      <c r="A82" s="313" t="s">
        <v>39</v>
      </c>
      <c r="B82" s="314"/>
      <c r="C82" s="314"/>
      <c r="D82" s="314">
        <f>D79+D80-D81</f>
        <v>78234.92</v>
      </c>
      <c r="E82" s="3"/>
      <c r="F82" s="278">
        <f>F79+F80-F81</f>
        <v>62518.340000000004</v>
      </c>
      <c r="H82" s="318"/>
    </row>
    <row r="84" spans="1:8">
      <c r="A84" s="440" t="s">
        <v>260</v>
      </c>
      <c r="B84" t="s">
        <v>273</v>
      </c>
      <c r="H84" s="318"/>
    </row>
    <row r="85" spans="1:8">
      <c r="A85" s="440"/>
    </row>
    <row r="86" spans="1:8">
      <c r="A86" s="440" t="s">
        <v>262</v>
      </c>
      <c r="B86" t="s">
        <v>274</v>
      </c>
    </row>
    <row r="88" spans="1:8" s="432" customFormat="1" ht="36">
      <c r="A88" s="430" t="s">
        <v>251</v>
      </c>
      <c r="B88" s="431" t="s">
        <v>266</v>
      </c>
      <c r="C88" s="430" t="s">
        <v>252</v>
      </c>
      <c r="F88" s="488"/>
    </row>
    <row r="89" spans="1:8" ht="28">
      <c r="A89" s="410" t="s">
        <v>253</v>
      </c>
      <c r="B89" s="411">
        <f>F7</f>
        <v>65329.7</v>
      </c>
      <c r="C89" s="412" t="s">
        <v>267</v>
      </c>
    </row>
    <row r="90" spans="1:8">
      <c r="A90" s="424" t="s">
        <v>233</v>
      </c>
      <c r="B90" s="173">
        <v>9399.73</v>
      </c>
      <c r="C90" s="425" t="s">
        <v>75</v>
      </c>
    </row>
    <row r="91" spans="1:8">
      <c r="A91" s="426" t="s">
        <v>243</v>
      </c>
      <c r="B91" s="427">
        <f>F19</f>
        <v>4108.45</v>
      </c>
      <c r="C91" s="428" t="s">
        <v>254</v>
      </c>
    </row>
    <row r="92" spans="1:8">
      <c r="A92" s="414" t="s">
        <v>237</v>
      </c>
      <c r="B92" s="415">
        <f>F38</f>
        <v>4429.5</v>
      </c>
      <c r="C92" s="416" t="s">
        <v>255</v>
      </c>
    </row>
    <row r="93" spans="1:8">
      <c r="A93" s="410" t="s">
        <v>256</v>
      </c>
      <c r="B93" s="411">
        <v>0</v>
      </c>
      <c r="C93" s="417" t="s">
        <v>257</v>
      </c>
    </row>
    <row r="94" spans="1:8">
      <c r="A94" s="418" t="s">
        <v>234</v>
      </c>
      <c r="B94" s="429">
        <f>F74</f>
        <v>11890.04</v>
      </c>
      <c r="C94" s="419" t="s">
        <v>258</v>
      </c>
    </row>
    <row r="95" spans="1:8">
      <c r="A95" s="413" t="s">
        <v>239</v>
      </c>
      <c r="B95" s="441">
        <f>B89+B90+B91-(B92+B94)</f>
        <v>62518.339999999989</v>
      </c>
      <c r="C95" s="442" t="s">
        <v>259</v>
      </c>
    </row>
    <row r="96" spans="1:8">
      <c r="A96" s="410" t="s">
        <v>260</v>
      </c>
      <c r="B96" s="411">
        <f>B95</f>
        <v>62518.339999999989</v>
      </c>
      <c r="C96" s="417" t="s">
        <v>261</v>
      </c>
    </row>
    <row r="97" spans="1:3">
      <c r="A97" s="420" t="s">
        <v>262</v>
      </c>
      <c r="B97" s="443">
        <f>29213.07</f>
        <v>29213.07</v>
      </c>
      <c r="C97" s="33" t="s">
        <v>263</v>
      </c>
    </row>
    <row r="98" spans="1:3">
      <c r="A98" s="420" t="s">
        <v>264</v>
      </c>
      <c r="B98" s="33">
        <v>0</v>
      </c>
      <c r="C98" s="33" t="s">
        <v>265</v>
      </c>
    </row>
    <row r="99" spans="1:3">
      <c r="A99" s="421"/>
      <c r="B99" s="422"/>
      <c r="C99" s="423"/>
    </row>
  </sheetData>
  <pageMargins left="0.7" right="0.7" top="0.75" bottom="0.75" header="0.3" footer="0.3"/>
  <pageSetup paperSize="9" scale="61" fitToHeight="2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B452-8CD2-8040-8418-9CBB870B347F}">
  <sheetPr>
    <pageSetUpPr fitToPage="1"/>
  </sheetPr>
  <dimension ref="A2:G29"/>
  <sheetViews>
    <sheetView topLeftCell="A13" workbookViewId="0">
      <selection activeCell="C29" sqref="C29"/>
    </sheetView>
  </sheetViews>
  <sheetFormatPr defaultColWidth="10.6640625" defaultRowHeight="15.5"/>
  <cols>
    <col min="1" max="1" width="32.83203125" customWidth="1"/>
    <col min="2" max="2" width="10.1640625" hidden="1" customWidth="1"/>
    <col min="3" max="3" width="38.1640625" customWidth="1"/>
    <col min="4" max="4" width="42.83203125" customWidth="1"/>
    <col min="5" max="5" width="32.83203125" customWidth="1"/>
  </cols>
  <sheetData>
    <row r="2" spans="1:7" ht="78">
      <c r="A2" s="433" t="s">
        <v>268</v>
      </c>
      <c r="B2" s="433" t="s">
        <v>212</v>
      </c>
      <c r="C2" s="433" t="s">
        <v>213</v>
      </c>
      <c r="D2" s="434" t="s">
        <v>250</v>
      </c>
      <c r="E2" s="317"/>
    </row>
    <row r="3" spans="1:7" ht="18.5">
      <c r="A3" s="402" t="s">
        <v>214</v>
      </c>
      <c r="B3" s="314">
        <v>33592</v>
      </c>
      <c r="C3" s="406">
        <v>49620.02</v>
      </c>
      <c r="D3" s="406">
        <f>C27</f>
        <v>65329.7</v>
      </c>
      <c r="E3" s="13"/>
    </row>
    <row r="4" spans="1:7" ht="18.5">
      <c r="A4" s="402" t="s">
        <v>215</v>
      </c>
      <c r="B4" s="314">
        <v>8500</v>
      </c>
      <c r="C4" s="406">
        <v>9154.7000000000007</v>
      </c>
      <c r="D4" s="406">
        <f>'Income and expenditure 21_22 '!$E$59</f>
        <v>9399.73</v>
      </c>
      <c r="E4" s="405"/>
    </row>
    <row r="5" spans="1:7" ht="18.5">
      <c r="A5" s="402" t="s">
        <v>216</v>
      </c>
      <c r="B5" s="314">
        <v>20169</v>
      </c>
      <c r="C5" s="407">
        <f>'[1]AGAR explanations 20_21'!E27</f>
        <v>19975.66</v>
      </c>
      <c r="D5" s="406">
        <f>'Income and expenditure 21_22 '!$F$63</f>
        <v>4108.45</v>
      </c>
      <c r="E5" s="405"/>
      <c r="F5" s="318"/>
    </row>
    <row r="6" spans="1:7" ht="18.5">
      <c r="A6" s="402" t="s">
        <v>217</v>
      </c>
      <c r="B6" s="314">
        <v>269</v>
      </c>
      <c r="C6" s="408">
        <f>'[1]Income and expenditure '!$I$85</f>
        <v>7213.83</v>
      </c>
      <c r="D6" s="406">
        <f>'Agar Boxes'!$F$38</f>
        <v>4429.5</v>
      </c>
      <c r="E6" s="405"/>
    </row>
    <row r="7" spans="1:7" ht="18.5">
      <c r="A7" s="403" t="s">
        <v>218</v>
      </c>
      <c r="B7" s="314">
        <v>0</v>
      </c>
      <c r="C7" s="406">
        <v>0</v>
      </c>
      <c r="D7" s="406">
        <v>0</v>
      </c>
      <c r="E7" s="405"/>
    </row>
    <row r="8" spans="1:7" ht="18.5">
      <c r="A8" s="403" t="s">
        <v>219</v>
      </c>
      <c r="B8" s="314">
        <v>12372</v>
      </c>
      <c r="C8" s="406">
        <f>'[1]AGAR explanations 20_21'!B118</f>
        <v>6269.1499999999987</v>
      </c>
      <c r="D8" s="406">
        <f>'Agar Boxes'!$F$74</f>
        <v>11890.04</v>
      </c>
      <c r="E8" s="405"/>
    </row>
    <row r="9" spans="1:7" ht="18.5">
      <c r="A9" s="403" t="s">
        <v>220</v>
      </c>
      <c r="B9" s="314">
        <v>49620</v>
      </c>
      <c r="C9" s="406">
        <f>(C3+C4+C5)-(C6+C8)</f>
        <v>65267.400000000009</v>
      </c>
      <c r="D9" s="406">
        <f>D3+(D4+D5)-(D6+D8)</f>
        <v>62518.340000000004</v>
      </c>
      <c r="E9" s="13"/>
    </row>
    <row r="10" spans="1:7" ht="18.5">
      <c r="A10" s="402"/>
      <c r="B10" s="314"/>
      <c r="C10" s="406"/>
      <c r="D10" s="406"/>
      <c r="E10" s="13"/>
    </row>
    <row r="11" spans="1:7" ht="18.5">
      <c r="A11" s="403" t="s">
        <v>221</v>
      </c>
      <c r="B11" s="314">
        <v>49620</v>
      </c>
      <c r="C11" s="406">
        <f>C9</f>
        <v>65267.400000000009</v>
      </c>
      <c r="D11" s="406">
        <f>SUM(D3+D4+D5)-(D6+D8)</f>
        <v>62518.339999999989</v>
      </c>
      <c r="E11" s="13"/>
      <c r="F11" s="318"/>
    </row>
    <row r="12" spans="1:7" ht="18.5">
      <c r="A12" s="403" t="s">
        <v>222</v>
      </c>
      <c r="B12" s="314"/>
      <c r="C12" s="406">
        <f>'[1]Assets register'!$D$12</f>
        <v>28021.97</v>
      </c>
      <c r="D12" s="249">
        <v>29213</v>
      </c>
      <c r="E12" s="318"/>
    </row>
    <row r="13" spans="1:7">
      <c r="A13" s="403" t="s">
        <v>223</v>
      </c>
      <c r="B13" s="314">
        <v>0</v>
      </c>
      <c r="C13" s="314">
        <v>0</v>
      </c>
      <c r="D13" s="3"/>
    </row>
    <row r="14" spans="1:7">
      <c r="A14" s="402"/>
      <c r="B14" s="12"/>
      <c r="C14" s="314"/>
      <c r="D14" s="3"/>
      <c r="G14" s="318"/>
    </row>
    <row r="15" spans="1:7" ht="23">
      <c r="A15" s="504" t="s">
        <v>224</v>
      </c>
      <c r="B15" s="505"/>
      <c r="C15" s="505"/>
      <c r="D15" s="506"/>
    </row>
    <row r="16" spans="1:7" ht="18.5">
      <c r="A16" s="403" t="s">
        <v>225</v>
      </c>
      <c r="B16" s="314"/>
      <c r="C16" s="409">
        <v>49620.02</v>
      </c>
      <c r="D16" s="249">
        <f>D3</f>
        <v>65329.7</v>
      </c>
      <c r="E16" s="318"/>
    </row>
    <row r="17" spans="1:7" ht="18.5">
      <c r="A17" s="402" t="s">
        <v>226</v>
      </c>
      <c r="B17" s="314"/>
      <c r="C17" s="406">
        <f>C4+C5</f>
        <v>29130.36</v>
      </c>
      <c r="D17" s="249">
        <f>D4+D5</f>
        <v>13508.18</v>
      </c>
      <c r="E17" s="318"/>
    </row>
    <row r="18" spans="1:7" ht="18.5">
      <c r="A18" s="402" t="s">
        <v>227</v>
      </c>
      <c r="B18" s="314"/>
      <c r="C18" s="406">
        <f>C6+C8</f>
        <v>13482.98</v>
      </c>
      <c r="D18" s="249">
        <f>D6+D8</f>
        <v>16319.54</v>
      </c>
      <c r="E18" s="318"/>
    </row>
    <row r="19" spans="1:7" ht="18.5">
      <c r="A19" s="402" t="s">
        <v>39</v>
      </c>
      <c r="B19" s="314"/>
      <c r="C19" s="406">
        <f>C16+C17-C18</f>
        <v>65267.400000000009</v>
      </c>
      <c r="D19" s="249">
        <f>D16+D17-D18</f>
        <v>62518.340000000004</v>
      </c>
      <c r="E19" s="318">
        <f>D27-D19</f>
        <v>0</v>
      </c>
    </row>
    <row r="20" spans="1:7" ht="18.5">
      <c r="A20" s="402"/>
      <c r="B20" s="314"/>
      <c r="C20" s="406"/>
      <c r="D20" s="9"/>
    </row>
    <row r="21" spans="1:7" ht="18.5">
      <c r="A21" s="402" t="s">
        <v>228</v>
      </c>
      <c r="B21" s="314"/>
      <c r="C21" s="406"/>
      <c r="D21" s="9"/>
    </row>
    <row r="22" spans="1:7" ht="18.5">
      <c r="A22" s="402" t="s">
        <v>232</v>
      </c>
      <c r="B22" s="314"/>
      <c r="C22" s="406">
        <v>57737.279999999999</v>
      </c>
      <c r="D22" s="9">
        <v>50519.86</v>
      </c>
      <c r="E22" s="318"/>
      <c r="F22" s="318"/>
      <c r="G22" s="318"/>
    </row>
    <row r="23" spans="1:7" ht="18.5">
      <c r="A23" s="402" t="s">
        <v>229</v>
      </c>
      <c r="B23" s="314"/>
      <c r="C23" s="406">
        <v>11997.28</v>
      </c>
      <c r="D23" s="9">
        <v>11998.48</v>
      </c>
    </row>
    <row r="24" spans="1:7" ht="18.5">
      <c r="A24" s="404"/>
      <c r="B24" s="3"/>
      <c r="C24" s="9"/>
      <c r="D24" s="9"/>
    </row>
    <row r="25" spans="1:7" ht="18.5">
      <c r="A25" s="404" t="s">
        <v>230</v>
      </c>
      <c r="B25" s="316"/>
      <c r="C25" s="489">
        <v>4404.8599999999997</v>
      </c>
      <c r="D25" s="9">
        <v>0</v>
      </c>
    </row>
    <row r="26" spans="1:7" ht="18.5">
      <c r="A26" s="404"/>
      <c r="B26" s="314"/>
      <c r="C26" s="406"/>
      <c r="D26" s="9"/>
    </row>
    <row r="27" spans="1:7" ht="18.5">
      <c r="A27" s="404"/>
      <c r="B27" s="314"/>
      <c r="C27" s="406">
        <f>(C22+C23)-SUM(C25:C25)</f>
        <v>65329.7</v>
      </c>
      <c r="D27" s="9">
        <f>D22+D23</f>
        <v>62518.34</v>
      </c>
    </row>
    <row r="28" spans="1:7" ht="18.5">
      <c r="A28" s="404"/>
      <c r="B28" s="314"/>
      <c r="C28" s="406"/>
      <c r="D28" s="9"/>
    </row>
    <row r="29" spans="1:7" ht="18.5">
      <c r="A29" s="404"/>
      <c r="B29" s="314" t="s">
        <v>231</v>
      </c>
      <c r="C29" s="490">
        <f>C19-C27</f>
        <v>-62.299999999988358</v>
      </c>
      <c r="D29" s="9"/>
    </row>
  </sheetData>
  <mergeCells count="1">
    <mergeCell ref="A15:D15"/>
  </mergeCells>
  <pageMargins left="0.7" right="0.7" top="0.75" bottom="0.75" header="0.3" footer="0.3"/>
  <pageSetup paperSize="9" scale="56" orientation="portrait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C63E-C11F-044F-BFD5-59591F184091}">
  <sheetPr>
    <pageSetUpPr fitToPage="1"/>
  </sheetPr>
  <dimension ref="A1:H71"/>
  <sheetViews>
    <sheetView topLeftCell="A3" workbookViewId="0">
      <pane ySplit="2200" topLeftCell="A7" activePane="bottomLeft"/>
      <selection sqref="A1:F1"/>
      <selection pane="bottomLeft" activeCell="C1" sqref="C1"/>
    </sheetView>
  </sheetViews>
  <sheetFormatPr defaultColWidth="10.6640625" defaultRowHeight="18.5"/>
  <cols>
    <col min="1" max="1" width="36.33203125" customWidth="1"/>
    <col min="2" max="2" width="25" customWidth="1"/>
    <col min="3" max="3" width="18.33203125" style="2" customWidth="1"/>
    <col min="4" max="4" width="15.33203125" customWidth="1"/>
    <col min="5" max="5" width="16" customWidth="1"/>
    <col min="6" max="6" width="20" customWidth="1"/>
    <col min="7" max="7" width="38.33203125" customWidth="1"/>
  </cols>
  <sheetData>
    <row r="1" spans="1:7" s="481" customFormat="1" ht="54.5">
      <c r="A1" s="482" t="s">
        <v>0</v>
      </c>
      <c r="B1" s="482" t="s">
        <v>1</v>
      </c>
      <c r="C1" s="482" t="s">
        <v>5</v>
      </c>
      <c r="D1" s="482" t="s">
        <v>3</v>
      </c>
      <c r="E1" s="482" t="s">
        <v>4</v>
      </c>
      <c r="F1" s="483" t="s">
        <v>15</v>
      </c>
    </row>
    <row r="2" spans="1:7" ht="25" customHeight="1">
      <c r="A2" s="159" t="s">
        <v>105</v>
      </c>
      <c r="B2" s="159" t="s">
        <v>116</v>
      </c>
      <c r="C2" s="26">
        <v>977255181</v>
      </c>
      <c r="D2" s="60">
        <f>507+595</f>
        <v>1102</v>
      </c>
      <c r="E2" s="25">
        <f>101.4+119</f>
        <v>220.4</v>
      </c>
      <c r="F2" s="200">
        <v>1322.4</v>
      </c>
    </row>
    <row r="3" spans="1:7" ht="25" customHeight="1">
      <c r="A3" s="159" t="s">
        <v>106</v>
      </c>
      <c r="B3" s="159" t="s">
        <v>115</v>
      </c>
      <c r="C3" s="26">
        <v>291996346</v>
      </c>
      <c r="D3" s="60">
        <v>3427.1</v>
      </c>
      <c r="E3" s="25">
        <v>685.42</v>
      </c>
      <c r="F3" s="201">
        <v>4112.5200000000004</v>
      </c>
    </row>
    <row r="4" spans="1:7" ht="25" customHeight="1">
      <c r="A4" s="159" t="s">
        <v>105</v>
      </c>
      <c r="B4" s="159" t="s">
        <v>141</v>
      </c>
      <c r="C4" s="26">
        <v>977255181</v>
      </c>
      <c r="D4" s="60">
        <v>435</v>
      </c>
      <c r="E4" s="25">
        <v>87</v>
      </c>
      <c r="F4" s="198">
        <v>522</v>
      </c>
    </row>
    <row r="5" spans="1:7" ht="25" customHeight="1">
      <c r="A5" s="159" t="s">
        <v>105</v>
      </c>
      <c r="B5" s="159" t="s">
        <v>142</v>
      </c>
      <c r="C5" s="26">
        <v>977255181</v>
      </c>
      <c r="D5" s="60">
        <v>605</v>
      </c>
      <c r="E5" s="25">
        <v>121</v>
      </c>
      <c r="F5" s="198">
        <v>726</v>
      </c>
    </row>
    <row r="6" spans="1:7" ht="25" customHeight="1">
      <c r="A6" s="159" t="s">
        <v>105</v>
      </c>
      <c r="B6" s="159" t="s">
        <v>140</v>
      </c>
      <c r="C6" s="26">
        <v>977255181</v>
      </c>
      <c r="D6" s="60">
        <v>279</v>
      </c>
      <c r="E6" s="25">
        <v>55.8</v>
      </c>
      <c r="F6" s="198">
        <v>334.8</v>
      </c>
    </row>
    <row r="7" spans="1:7" ht="25" customHeight="1">
      <c r="A7" s="159" t="s">
        <v>134</v>
      </c>
      <c r="B7" s="159" t="s">
        <v>135</v>
      </c>
      <c r="C7" s="26">
        <v>876328389</v>
      </c>
      <c r="D7" s="60">
        <v>68.5</v>
      </c>
      <c r="E7" s="25">
        <v>13.7</v>
      </c>
      <c r="F7" s="198">
        <v>82.2</v>
      </c>
    </row>
    <row r="8" spans="1:7" ht="25" customHeight="1">
      <c r="A8" s="159" t="s">
        <v>136</v>
      </c>
      <c r="B8" s="159" t="s">
        <v>137</v>
      </c>
      <c r="C8" s="26">
        <v>440498250</v>
      </c>
      <c r="D8" s="60">
        <v>200</v>
      </c>
      <c r="E8" s="25">
        <v>40</v>
      </c>
      <c r="F8" s="198">
        <v>240</v>
      </c>
    </row>
    <row r="9" spans="1:7" ht="25" customHeight="1">
      <c r="A9" s="159" t="s">
        <v>146</v>
      </c>
      <c r="B9" s="159" t="s">
        <v>147</v>
      </c>
      <c r="C9" s="26">
        <v>103881779</v>
      </c>
      <c r="D9" s="60">
        <f>F9-E9</f>
        <v>568.22</v>
      </c>
      <c r="E9" s="25">
        <v>113.64</v>
      </c>
      <c r="F9" s="198">
        <v>681.86</v>
      </c>
    </row>
    <row r="10" spans="1:7" ht="25" customHeight="1">
      <c r="A10" s="159" t="s">
        <v>148</v>
      </c>
      <c r="B10" s="159" t="s">
        <v>244</v>
      </c>
      <c r="C10" s="26">
        <v>825023265</v>
      </c>
      <c r="D10" s="60">
        <f>F10-E10</f>
        <v>45</v>
      </c>
      <c r="E10" s="25">
        <v>9</v>
      </c>
      <c r="F10" s="198">
        <v>54</v>
      </c>
    </row>
    <row r="11" spans="1:7" ht="25" customHeight="1">
      <c r="A11" s="159" t="s">
        <v>105</v>
      </c>
      <c r="B11" s="159" t="s">
        <v>152</v>
      </c>
      <c r="C11" s="26">
        <v>977255181</v>
      </c>
      <c r="D11" s="60">
        <v>433</v>
      </c>
      <c r="E11" s="25">
        <v>86.6</v>
      </c>
      <c r="F11" s="198">
        <v>519.6</v>
      </c>
    </row>
    <row r="12" spans="1:7" s="64" customFormat="1" ht="25" customHeight="1">
      <c r="A12" s="266" t="s">
        <v>280</v>
      </c>
      <c r="B12" s="266" t="s">
        <v>169</v>
      </c>
      <c r="C12" s="267">
        <v>676802701</v>
      </c>
      <c r="D12" s="270">
        <v>37.49</v>
      </c>
      <c r="E12" s="66">
        <v>7.5</v>
      </c>
      <c r="F12" s="271">
        <v>44.99</v>
      </c>
    </row>
    <row r="13" spans="1:7" s="64" customFormat="1" ht="25" customHeight="1">
      <c r="A13" s="266" t="s">
        <v>281</v>
      </c>
      <c r="B13" s="266" t="s">
        <v>169</v>
      </c>
      <c r="C13" s="267">
        <v>870365027</v>
      </c>
      <c r="D13" s="270">
        <v>37.090000000000003</v>
      </c>
      <c r="E13" s="66">
        <v>7.41</v>
      </c>
      <c r="F13" s="271">
        <v>44.5</v>
      </c>
      <c r="G13" s="484"/>
    </row>
    <row r="14" spans="1:7" s="64" customFormat="1" ht="25" customHeight="1">
      <c r="A14" s="266" t="s">
        <v>171</v>
      </c>
      <c r="B14" s="266" t="s">
        <v>172</v>
      </c>
      <c r="C14" s="267">
        <v>785421021</v>
      </c>
      <c r="D14" s="270">
        <f>F14-E14</f>
        <v>350</v>
      </c>
      <c r="E14" s="66">
        <v>70</v>
      </c>
      <c r="F14" s="271">
        <v>420</v>
      </c>
    </row>
    <row r="15" spans="1:7" s="64" customFormat="1" ht="25" customHeight="1">
      <c r="A15" s="266" t="s">
        <v>105</v>
      </c>
      <c r="B15" s="266" t="s">
        <v>181</v>
      </c>
      <c r="C15" s="26">
        <v>977255181</v>
      </c>
      <c r="D15" s="270">
        <v>95</v>
      </c>
      <c r="E15" s="66">
        <v>19</v>
      </c>
      <c r="F15" s="271">
        <v>114</v>
      </c>
    </row>
    <row r="16" spans="1:7" s="64" customFormat="1" ht="25" customHeight="1">
      <c r="A16" s="295" t="s">
        <v>198</v>
      </c>
      <c r="B16" s="295" t="s">
        <v>199</v>
      </c>
      <c r="C16" s="267">
        <v>159058487</v>
      </c>
      <c r="D16" s="270">
        <v>50</v>
      </c>
      <c r="E16" s="66">
        <v>10</v>
      </c>
      <c r="F16" s="198">
        <f>D16+E16</f>
        <v>60</v>
      </c>
    </row>
    <row r="17" spans="1:8" s="64" customFormat="1" ht="25" customHeight="1">
      <c r="A17" s="295" t="s">
        <v>191</v>
      </c>
      <c r="B17" s="295" t="s">
        <v>245</v>
      </c>
      <c r="C17" s="267">
        <v>825023265</v>
      </c>
      <c r="D17" s="270">
        <v>45</v>
      </c>
      <c r="E17" s="66">
        <v>9</v>
      </c>
      <c r="F17" s="198">
        <f>D17+E17</f>
        <v>54</v>
      </c>
    </row>
    <row r="18" spans="1:8" s="64" customFormat="1" ht="25" customHeight="1">
      <c r="A18" s="295" t="s">
        <v>189</v>
      </c>
      <c r="B18" s="295" t="s">
        <v>195</v>
      </c>
      <c r="C18" s="267">
        <v>102785680</v>
      </c>
      <c r="D18" s="270">
        <f>725+6</f>
        <v>731</v>
      </c>
      <c r="E18" s="66">
        <v>145</v>
      </c>
      <c r="F18" s="198">
        <f>D18+E18</f>
        <v>876</v>
      </c>
    </row>
    <row r="19" spans="1:8" s="8" customFormat="1" ht="25" customHeight="1">
      <c r="A19" s="295" t="s">
        <v>206</v>
      </c>
      <c r="B19" s="295" t="s">
        <v>207</v>
      </c>
      <c r="C19" s="267">
        <v>317828189</v>
      </c>
      <c r="D19" s="270">
        <f>F19-E19</f>
        <v>22.799999999999997</v>
      </c>
      <c r="E19" s="66">
        <v>14</v>
      </c>
      <c r="F19" s="198">
        <v>36.799999999999997</v>
      </c>
      <c r="G19" s="64"/>
      <c r="H19" s="64"/>
    </row>
    <row r="20" spans="1:8" s="183" customFormat="1" ht="25" customHeight="1">
      <c r="A20" s="295" t="s">
        <v>206</v>
      </c>
      <c r="B20" s="295" t="s">
        <v>207</v>
      </c>
      <c r="C20" s="26">
        <v>317828189</v>
      </c>
      <c r="D20" s="60">
        <f>F20-E20</f>
        <v>39.989999999999995</v>
      </c>
      <c r="E20" s="25">
        <v>7.2</v>
      </c>
      <c r="F20" s="198">
        <v>47.19</v>
      </c>
      <c r="G20"/>
      <c r="H20"/>
    </row>
    <row r="21" spans="1:8" s="183" customFormat="1" ht="25" customHeight="1">
      <c r="A21" s="295" t="s">
        <v>276</v>
      </c>
      <c r="B21" s="295" t="s">
        <v>210</v>
      </c>
      <c r="C21" s="26">
        <v>689444771</v>
      </c>
      <c r="D21" s="60">
        <f>F21-E21</f>
        <v>221.67999999999998</v>
      </c>
      <c r="E21" s="25">
        <v>44.34</v>
      </c>
      <c r="F21" s="198">
        <v>266.02</v>
      </c>
      <c r="G21"/>
      <c r="H21"/>
    </row>
    <row r="22" spans="1:8" ht="25" customHeight="1">
      <c r="A22" s="295"/>
      <c r="B22" s="295"/>
      <c r="C22" s="177"/>
      <c r="D22" s="179">
        <f>SUM(D2:D21)</f>
        <v>8792.8700000000008</v>
      </c>
      <c r="E22" s="179">
        <f>SUM(E2:E21)</f>
        <v>1766.01</v>
      </c>
      <c r="F22" s="179">
        <f>SUM(F2:F21)</f>
        <v>10558.88</v>
      </c>
      <c r="G22" s="8"/>
      <c r="H22" s="8"/>
    </row>
    <row r="23" spans="1:8" s="8" customFormat="1">
      <c r="A23" s="480"/>
      <c r="B23" s="52"/>
      <c r="C23" s="446"/>
      <c r="D23" s="52"/>
      <c r="E23" s="52"/>
      <c r="F23" s="445"/>
      <c r="G23" s="183"/>
      <c r="H23" s="183"/>
    </row>
    <row r="24" spans="1:8" ht="29" customHeight="1">
      <c r="A24" s="52"/>
      <c r="B24" s="27"/>
      <c r="C24" s="40"/>
      <c r="D24" s="27"/>
      <c r="E24" s="133"/>
      <c r="F24" s="42"/>
    </row>
    <row r="25" spans="1:8" ht="15.5">
      <c r="A25" s="52"/>
      <c r="B25" s="52"/>
      <c r="C25" s="446"/>
      <c r="D25" s="447"/>
      <c r="E25" s="447"/>
      <c r="F25" s="447"/>
      <c r="G25" s="8"/>
      <c r="H25" s="8"/>
    </row>
    <row r="26" spans="1:8" ht="15.5">
      <c r="A26" s="27"/>
      <c r="B26" s="27"/>
      <c r="C26" s="40"/>
      <c r="D26" s="27"/>
      <c r="E26" s="27"/>
      <c r="F26" s="42"/>
    </row>
    <row r="27" spans="1:8" ht="18">
      <c r="A27" s="423"/>
      <c r="B27" s="448"/>
      <c r="C27" s="449"/>
      <c r="D27" s="27"/>
      <c r="E27" s="27"/>
      <c r="F27" s="42"/>
    </row>
    <row r="28" spans="1:8" ht="15.5">
      <c r="A28" s="27"/>
      <c r="B28" s="27"/>
      <c r="C28" s="83"/>
      <c r="D28" s="27"/>
      <c r="E28" s="27"/>
      <c r="F28" s="27"/>
    </row>
    <row r="29" spans="1:8" ht="15.5">
      <c r="A29" s="450"/>
      <c r="B29" s="450"/>
      <c r="C29" s="451"/>
      <c r="D29" s="452"/>
      <c r="E29" s="453"/>
      <c r="F29" s="453"/>
    </row>
    <row r="30" spans="1:8" ht="15.5">
      <c r="A30" s="450"/>
      <c r="B30" s="450"/>
      <c r="C30" s="451"/>
      <c r="D30" s="507"/>
      <c r="E30" s="507"/>
      <c r="F30" s="507"/>
    </row>
    <row r="31" spans="1:8" ht="15.5">
      <c r="A31" s="450"/>
      <c r="B31" s="450"/>
      <c r="C31" s="184"/>
      <c r="D31" s="454"/>
      <c r="E31" s="455"/>
      <c r="F31" s="100"/>
    </row>
    <row r="32" spans="1:8" ht="21" customHeight="1">
      <c r="A32" s="450"/>
      <c r="B32" s="450"/>
      <c r="C32" s="184"/>
      <c r="D32" s="140"/>
      <c r="E32" s="456"/>
      <c r="F32" s="100"/>
    </row>
    <row r="33" spans="1:8" ht="15.5">
      <c r="A33" s="450"/>
      <c r="B33" s="450"/>
      <c r="C33" s="451"/>
      <c r="D33" s="140"/>
      <c r="E33" s="456"/>
      <c r="F33" s="100"/>
    </row>
    <row r="34" spans="1:8" ht="15.5">
      <c r="A34" s="27"/>
      <c r="B34" s="27"/>
      <c r="C34" s="40"/>
      <c r="D34" s="140"/>
      <c r="E34" s="456"/>
      <c r="F34" s="100"/>
    </row>
    <row r="35" spans="1:8" ht="15.5">
      <c r="A35" s="27"/>
      <c r="B35" s="27"/>
      <c r="C35" s="40"/>
      <c r="D35" s="140"/>
      <c r="E35" s="456"/>
      <c r="F35" s="100"/>
    </row>
    <row r="36" spans="1:8" ht="15.5">
      <c r="A36" s="27"/>
      <c r="B36" s="27"/>
      <c r="C36" s="40"/>
      <c r="D36" s="140"/>
      <c r="E36" s="456"/>
      <c r="F36" s="100"/>
    </row>
    <row r="37" spans="1:8" ht="15.5">
      <c r="A37" s="27"/>
      <c r="B37" s="27"/>
      <c r="C37" s="40"/>
      <c r="D37" s="140"/>
      <c r="E37" s="100"/>
      <c r="F37" s="100"/>
    </row>
    <row r="38" spans="1:8" ht="15.5">
      <c r="A38" s="27"/>
      <c r="B38" s="27"/>
      <c r="C38" s="40"/>
      <c r="D38" s="140"/>
      <c r="E38" s="100"/>
      <c r="F38" s="100"/>
    </row>
    <row r="39" spans="1:8" ht="15.5">
      <c r="A39" s="52"/>
      <c r="B39" s="52"/>
      <c r="C39" s="445"/>
      <c r="D39" s="140"/>
      <c r="E39" s="100"/>
      <c r="F39" s="100"/>
    </row>
    <row r="40" spans="1:8" ht="15.5">
      <c r="A40" s="52"/>
      <c r="B40" s="52"/>
      <c r="C40" s="445"/>
      <c r="D40" s="140"/>
      <c r="E40" s="100"/>
      <c r="F40" s="100"/>
    </row>
    <row r="41" spans="1:8" ht="15.5">
      <c r="A41" s="52"/>
      <c r="B41" s="52"/>
      <c r="C41" s="446"/>
      <c r="D41" s="85"/>
      <c r="E41" s="100"/>
      <c r="F41" s="100"/>
    </row>
    <row r="42" spans="1:8" ht="15.5">
      <c r="A42" s="457"/>
      <c r="B42" s="458"/>
      <c r="C42" s="459"/>
      <c r="D42" s="140"/>
      <c r="E42" s="100"/>
      <c r="F42" s="100"/>
    </row>
    <row r="43" spans="1:8" ht="15.5">
      <c r="A43" s="460"/>
      <c r="B43" s="458"/>
      <c r="C43" s="461"/>
      <c r="D43" s="140"/>
      <c r="E43" s="100"/>
      <c r="F43" s="85"/>
    </row>
    <row r="44" spans="1:8" s="8" customFormat="1" ht="15.5">
      <c r="A44" s="457"/>
      <c r="B44" s="462"/>
      <c r="C44" s="463"/>
      <c r="D44" s="140"/>
      <c r="E44" s="100"/>
      <c r="F44" s="85"/>
      <c r="G44"/>
      <c r="H44"/>
    </row>
    <row r="45" spans="1:8" ht="15.5">
      <c r="A45" s="464"/>
      <c r="B45" s="465"/>
      <c r="C45" s="466"/>
      <c r="D45" s="454"/>
      <c r="E45" s="467"/>
      <c r="F45" s="468"/>
    </row>
    <row r="46" spans="1:8" ht="15.5">
      <c r="A46" s="469"/>
      <c r="B46" s="470"/>
      <c r="C46" s="471"/>
      <c r="D46" s="507"/>
      <c r="E46" s="507"/>
      <c r="F46" s="507"/>
      <c r="G46" s="8"/>
      <c r="H46" s="8"/>
    </row>
    <row r="47" spans="1:8" ht="15.5">
      <c r="A47" s="464"/>
      <c r="B47" s="465"/>
      <c r="C47" s="466"/>
      <c r="D47" s="74"/>
      <c r="E47" s="27"/>
      <c r="F47" s="100"/>
    </row>
    <row r="48" spans="1:8" ht="18">
      <c r="A48" s="472"/>
      <c r="C48" s="473"/>
      <c r="E48" s="100"/>
    </row>
    <row r="49" spans="1:6" ht="15.5">
      <c r="A49" s="27"/>
      <c r="B49" s="27"/>
      <c r="C49" s="40"/>
      <c r="D49" s="474"/>
      <c r="E49" s="8"/>
      <c r="F49" s="8"/>
    </row>
    <row r="50" spans="1:6" ht="15.5">
      <c r="A50" s="27"/>
      <c r="B50" s="27"/>
      <c r="C50" s="40"/>
      <c r="D50" s="71"/>
      <c r="E50" s="475"/>
      <c r="F50" s="475"/>
    </row>
    <row r="51" spans="1:6" ht="15.5">
      <c r="C51" s="40"/>
      <c r="D51" s="474"/>
      <c r="E51" s="474"/>
      <c r="F51" s="474"/>
    </row>
    <row r="52" spans="1:6">
      <c r="D52" s="474"/>
      <c r="E52" s="474"/>
      <c r="F52" s="474"/>
    </row>
    <row r="53" spans="1:6">
      <c r="D53" s="111"/>
      <c r="F53" s="85"/>
    </row>
    <row r="54" spans="1:6">
      <c r="D54" s="111"/>
      <c r="F54" s="85"/>
    </row>
    <row r="55" spans="1:6">
      <c r="D55" s="111"/>
      <c r="F55" s="85"/>
    </row>
    <row r="56" spans="1:6">
      <c r="E56" s="133"/>
    </row>
    <row r="57" spans="1:6">
      <c r="E57" s="133"/>
    </row>
    <row r="58" spans="1:6">
      <c r="E58" s="133"/>
    </row>
    <row r="59" spans="1:6">
      <c r="E59" s="133"/>
    </row>
    <row r="60" spans="1:6">
      <c r="D60" s="79"/>
      <c r="E60" s="174"/>
      <c r="F60" s="476"/>
    </row>
    <row r="61" spans="1:6">
      <c r="D61" s="140"/>
      <c r="E61" s="477"/>
      <c r="F61" s="85"/>
    </row>
    <row r="62" spans="1:6">
      <c r="D62" s="478"/>
      <c r="E62" s="110"/>
      <c r="F62" s="100"/>
    </row>
    <row r="63" spans="1:6">
      <c r="D63" s="478"/>
      <c r="F63" s="479"/>
    </row>
    <row r="64" spans="1:6">
      <c r="D64" s="478"/>
      <c r="F64" s="100"/>
    </row>
    <row r="65" spans="4:6">
      <c r="D65" s="478"/>
      <c r="F65" s="100"/>
    </row>
    <row r="66" spans="4:6">
      <c r="D66" s="71"/>
      <c r="E66" s="110"/>
      <c r="F66" s="100"/>
    </row>
    <row r="67" spans="4:6">
      <c r="D67" s="71"/>
      <c r="E67" s="110"/>
      <c r="F67" s="100"/>
    </row>
    <row r="69" spans="4:6">
      <c r="D69" s="77"/>
      <c r="E69" s="85"/>
      <c r="F69" s="85"/>
    </row>
    <row r="71" spans="4:6">
      <c r="F71" s="110"/>
    </row>
  </sheetData>
  <autoFilter ref="F1:F145" xr:uid="{29A66CFB-98DC-BE47-BA62-E7DB2432E1F5}"/>
  <mergeCells count="2">
    <mergeCell ref="D30:F30"/>
    <mergeCell ref="D46:F46"/>
  </mergeCells>
  <pageMargins left="0.7" right="0.7" top="0.75" bottom="0.75" header="0.3" footer="0.3"/>
  <pageSetup paperSize="9" scale="87" orientation="landscape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and expenditure 21_22 </vt:lpstr>
      <vt:lpstr>Financial statement 31 3 22</vt:lpstr>
      <vt:lpstr>Agar Boxes</vt:lpstr>
      <vt:lpstr>AGAR Form</vt:lpstr>
      <vt:lpstr>VAT reclaim</vt:lpstr>
      <vt:lpstr>'Agar Boxes'!Print_Area</vt:lpstr>
      <vt:lpstr>'Financial statement 31 3 22'!Print_Area</vt:lpstr>
      <vt:lpstr>'VAT reclaim'!Print_Area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Sue Piggott</cp:lastModifiedBy>
  <cp:lastPrinted>2022-11-18T10:38:48Z</cp:lastPrinted>
  <dcterms:created xsi:type="dcterms:W3CDTF">2020-04-16T11:40:21Z</dcterms:created>
  <dcterms:modified xsi:type="dcterms:W3CDTF">2023-06-07T17:01:37Z</dcterms:modified>
</cp:coreProperties>
</file>